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G:\Unidades compartidas\0_REPOSITORIO_DIF\4_GADMIN\1_REGIS\0_Invitaciones\2_MedianaC\VA_034_2021_Licencias_Autodesk_2021-2022\Gestion\3_Evaluacion\"/>
    </mc:Choice>
  </mc:AlternateContent>
  <bookViews>
    <workbookView xWindow="-120" yWindow="-120" windowWidth="25440" windowHeight="15540" tabRatio="866" firstSheet="1" activeTab="10"/>
  </bookViews>
  <sheets>
    <sheet name="1_ENTREGA" sheetId="2" r:id="rId1"/>
    <sheet name="2_APERTURA DE SOBRES" sheetId="35" r:id="rId2"/>
    <sheet name="5.1. REQUISITOS JURÍDICOS" sheetId="21" r:id="rId3"/>
    <sheet name="5.3. EXPERIENCIA GRAL" sheetId="36" r:id="rId4"/>
    <sheet name="5.4. CAP FINANCIERA" sheetId="37" r:id="rId5"/>
    <sheet name="REQ COM 5.5 &amp; ESPEC 5.6" sheetId="59" r:id="rId6"/>
    <sheet name="PRESUPUESTO" sheetId="57" r:id="rId7"/>
    <sheet name="5.5 REQUISITOS COMERCIALES" sheetId="38" state="hidden" r:id="rId8"/>
    <sheet name="VALORES UNITARIOS" sheetId="55" state="hidden" r:id="rId9"/>
    <sheet name="RESUMEN" sheetId="44" r:id="rId10"/>
    <sheet name="10. EVALUACIÓN" sheetId="56" r:id="rId11"/>
  </sheets>
  <externalReferences>
    <externalReference r:id="rId12"/>
    <externalReference r:id="rId13"/>
  </externalReferences>
  <definedNames>
    <definedName name="_Dist_Bin" hidden="1">[1]MPC3I4!$A$2040:$DD$3161</definedName>
    <definedName name="_Dist_Values" hidden="1">[1]MPC3I4!$A$2552:$IV$3906</definedName>
    <definedName name="_Fill" localSheetId="10" hidden="1">#REF!</definedName>
    <definedName name="_Fill" localSheetId="5">#REF!</definedName>
    <definedName name="_Fill" localSheetId="8" hidden="1">#REF!</definedName>
    <definedName name="_Fill" hidden="1">#REF!</definedName>
    <definedName name="_xlnm._FilterDatabase" localSheetId="9" hidden="1">RESUMEN!$B$4:$J$13</definedName>
    <definedName name="ACT_PRESUPUESTO">PRESUPUESTO!$B$10:$G$14</definedName>
    <definedName name="_xlnm.Print_Area" localSheetId="0">'1_ENTREGA'!$A$1:$B$41</definedName>
    <definedName name="_xlnm.Print_Area" localSheetId="1">'2_APERTURA DE SOBRES'!$B$2:$J$40</definedName>
    <definedName name="AU" localSheetId="5">#REF!</definedName>
    <definedName name="AU">PRESUPUESTO!$E$44:$F$50</definedName>
    <definedName name="B" localSheetId="10" hidden="1">#REF!</definedName>
    <definedName name="B" localSheetId="5">#REF!</definedName>
    <definedName name="B" localSheetId="8" hidden="1">#REF!</definedName>
    <definedName name="B" hidden="1">#REF!</definedName>
    <definedName name="BANDERA" localSheetId="5">'[2]5.1.1 EXPERIENCIA GRAL'!$AD$12:$AE$26</definedName>
    <definedName name="BANDERA">'5.3. EXPERIENCIA GRAL'!$AD$12:$AE$41</definedName>
    <definedName name="C_FINANCIERA" localSheetId="5">'[2]5.2 CAP FINANCIERA'!$M$6:$O$20</definedName>
    <definedName name="C_FINANCIERA">'5.4. CAP FINANCIERA'!$N$7:$P$36</definedName>
    <definedName name="CD_1" localSheetId="5">#REF!</definedName>
    <definedName name="CD_1">#REF!</definedName>
    <definedName name="COSTO_D" localSheetId="5">[2]ASIGNACION_PUNTAJE!$D$34:$E$42</definedName>
    <definedName name="COSTO_D" localSheetId="8">'VALORES UNITARIOS'!$F$78:$G$107</definedName>
    <definedName name="COSTO_D">PRESUPUESTO!$F$30:$G$36</definedName>
    <definedName name="EST_EXP" localSheetId="5">#REF!</definedName>
    <definedName name="EST_EXP" localSheetId="8">'VALORES UNITARIOS'!$K$73:$JR$74</definedName>
    <definedName name="EST_EXP">PRESUPUESTO!$I$25:$CO$26</definedName>
    <definedName name="ESTATUS" localSheetId="5">[2]RESUMEN!$A$5:$J$19</definedName>
    <definedName name="ESTATUS">RESUMEN!$B$5:$I$13</definedName>
    <definedName name="EXP_ESPECIF">#REF!</definedName>
    <definedName name="EXPERIENCIA" localSheetId="5">'[2]5.1.1 EXPERIENCIA GRAL'!$W$12:$Z$26</definedName>
    <definedName name="EXPERIENCIA">'5.3. EXPERIENCIA GRAL'!$W$12:$Z$41</definedName>
    <definedName name="ITEMS_REPRE" localSheetId="5">#REF!</definedName>
    <definedName name="ITEMS_REPRE">#REF!</definedName>
    <definedName name="LISTA_OFERENTES">'1_ENTREGA'!$A$8:$B$37</definedName>
    <definedName name="OFERENTE_1" localSheetId="5">#REF!</definedName>
    <definedName name="OFERENTE_1">#REF!</definedName>
    <definedName name="OFERENTE_10" localSheetId="5">#REF!</definedName>
    <definedName name="OFERENTE_10">#REF!</definedName>
    <definedName name="OFERENTE_11" localSheetId="5">#REF!</definedName>
    <definedName name="OFERENTE_11">#REF!</definedName>
    <definedName name="OFERENTE_12">#REF!</definedName>
    <definedName name="OFERENTE_13">#REF!</definedName>
    <definedName name="OFERENTE_14">#REF!</definedName>
    <definedName name="OFERENTE_15">#REF!</definedName>
    <definedName name="OFERENTE_16">#REF!</definedName>
    <definedName name="OFERENTE_17">#REF!</definedName>
    <definedName name="OFERENTE_18">#REF!</definedName>
    <definedName name="OFERENTE_19">#REF!</definedName>
    <definedName name="OFERENTE_2" localSheetId="5">#REF!</definedName>
    <definedName name="OFERENTE_2">#REF!</definedName>
    <definedName name="OFERENTE_20">#REF!</definedName>
    <definedName name="OFERENTE_21">#REF!</definedName>
    <definedName name="OFERENTE_22">#REF!</definedName>
    <definedName name="OFERENTE_23">#REF!</definedName>
    <definedName name="OFERENTE_24">#REF!</definedName>
    <definedName name="OFERENTE_25">#REF!</definedName>
    <definedName name="OFERENTE_26">#REF!</definedName>
    <definedName name="OFERENTE_27">#REF!</definedName>
    <definedName name="OFERENTE_28">#REF!</definedName>
    <definedName name="OFERENTE_29">#REF!</definedName>
    <definedName name="OFERENTE_3" localSheetId="5">#REF!</definedName>
    <definedName name="OFERENTE_3">#REF!</definedName>
    <definedName name="OFERENTE_30">#REF!</definedName>
    <definedName name="OFERENTE_4" localSheetId="5">#REF!</definedName>
    <definedName name="OFERENTE_4">#REF!</definedName>
    <definedName name="OFERENTE_5" localSheetId="5">#REF!</definedName>
    <definedName name="OFERENTE_5">#REF!</definedName>
    <definedName name="OFERENTE_6" localSheetId="5">#REF!</definedName>
    <definedName name="OFERENTE_6">#REF!</definedName>
    <definedName name="OFERENTE_7" localSheetId="5">#REF!</definedName>
    <definedName name="OFERENTE_7">#REF!</definedName>
    <definedName name="OFERENTE_8" localSheetId="5">#REF!</definedName>
    <definedName name="OFERENTE_8">#REF!</definedName>
    <definedName name="OFERENTE_9" localSheetId="5">#REF!</definedName>
    <definedName name="OFERENTE_9">#REF!</definedName>
    <definedName name="OFERTA_0" localSheetId="5">#REF!</definedName>
    <definedName name="OFERTA_0">#REF!</definedName>
    <definedName name="ORDEN" localSheetId="10">'10. EVALUACIÓN'!$U$14:$V$43</definedName>
    <definedName name="ORDEN">'[2]10. EVALUACIÓN'!$Z$12:$AA$22</definedName>
    <definedName name="PRESUPUESTO">PRESUPUESTO!$B$30:$D$36</definedName>
    <definedName name="R_COMERCIALES" localSheetId="5">'REQ COM 5.5 &amp; ESPEC 5.6'!$N$5:$P$19</definedName>
    <definedName name="R_COMERCIALES">'5.5 REQUISITOS COMERCIALES'!$J$4:$L$33</definedName>
    <definedName name="UNITARIO_1" localSheetId="5">#REF!</definedName>
    <definedName name="UNITARIO_1">'VALORES UNITARIOS'!$K$11:$P$71</definedName>
    <definedName name="UNITARIO_10" localSheetId="5">#REF!</definedName>
    <definedName name="UNITARIO_10">'VALORES UNITARIOS'!$CN$11:$CS$71</definedName>
    <definedName name="UNITARIO_11" localSheetId="5">#REF!</definedName>
    <definedName name="UNITARIO_11">'VALORES UNITARIOS'!$CW$11:$DB$71</definedName>
    <definedName name="UNITARIO_12">'VALORES UNITARIOS'!$DF$11:$DK$71</definedName>
    <definedName name="UNITARIO_13">'VALORES UNITARIOS'!$DO$11:$DT$71</definedName>
    <definedName name="UNITARIO_14">'VALORES UNITARIOS'!$DX$11:$EC$71</definedName>
    <definedName name="UNITARIO_15">'VALORES UNITARIOS'!$EG$11:$EL$71</definedName>
    <definedName name="UNITARIO_16">'VALORES UNITARIOS'!$EP$11:$EU$71</definedName>
    <definedName name="UNITARIO_17">'VALORES UNITARIOS'!$EY$11:$FD$71</definedName>
    <definedName name="UNITARIO_18">'VALORES UNITARIOS'!$FH$11:$FM$71</definedName>
    <definedName name="UNITARIO_19">'VALORES UNITARIOS'!$FQ$11:$FV$71</definedName>
    <definedName name="UNITARIO_2" localSheetId="5">#REF!</definedName>
    <definedName name="UNITARIO_2">'VALORES UNITARIOS'!$T$11:$Y$71</definedName>
    <definedName name="UNITARIO_20">'VALORES UNITARIOS'!$FZ$11:$GE$71</definedName>
    <definedName name="UNITARIO_21">'VALORES UNITARIOS'!$GI$11:$GN$71</definedName>
    <definedName name="UNITARIO_22">'VALORES UNITARIOS'!$GR$11:$GW$71</definedName>
    <definedName name="UNITARIO_23">'VALORES UNITARIOS'!$HA$11:$HF$71</definedName>
    <definedName name="UNITARIO_24">'VALORES UNITARIOS'!$HJ$11:$HO$71</definedName>
    <definedName name="UNITARIO_25">'VALORES UNITARIOS'!$HS$11:$HX$71</definedName>
    <definedName name="UNITARIO_26">'VALORES UNITARIOS'!$IB$11:$IG$71</definedName>
    <definedName name="UNITARIO_27">'VALORES UNITARIOS'!$IK$11:$IP$71</definedName>
    <definedName name="UNITARIO_28">'VALORES UNITARIOS'!$IT$11:$IY$71</definedName>
    <definedName name="UNITARIO_29">'VALORES UNITARIOS'!$JC$11:$JH$71</definedName>
    <definedName name="UNITARIO_3" localSheetId="5">#REF!</definedName>
    <definedName name="UNITARIO_3">'VALORES UNITARIOS'!$AC$11:$AH$71</definedName>
    <definedName name="UNITARIO_30">'VALORES UNITARIOS'!$JL$11:$JQ$71</definedName>
    <definedName name="UNITARIO_4" localSheetId="5">#REF!</definedName>
    <definedName name="UNITARIO_4">'VALORES UNITARIOS'!$AL$11:$AQ$71</definedName>
    <definedName name="UNITARIO_5" localSheetId="5">#REF!</definedName>
    <definedName name="UNITARIO_5">'VALORES UNITARIOS'!$AU$11:$AZ$71</definedName>
    <definedName name="UNITARIO_6" localSheetId="5">#REF!</definedName>
    <definedName name="UNITARIO_6">'VALORES UNITARIOS'!$BD$11:$BI$71</definedName>
    <definedName name="UNITARIO_7" localSheetId="5">#REF!</definedName>
    <definedName name="UNITARIO_7">'VALORES UNITARIOS'!$BM$11:$BR$71</definedName>
    <definedName name="UNITARIO_8" localSheetId="5">#REF!</definedName>
    <definedName name="UNITARIO_8">'VALORES UNITARIOS'!$BV$11:$CA$71</definedName>
    <definedName name="UNITARIO_9" localSheetId="5">#REF!</definedName>
    <definedName name="UNITARIO_9">'VALORES UNITARIOS'!$CE$11:$CJ$71</definedName>
    <definedName name="V_UNITARIOS">PRESUPUESTO!$F$31:$G$33</definedName>
    <definedName name="wrn.GENERAL." localSheetId="10" hidden="1">{"TAB1",#N/A,TRUE,"GENERAL";"TAB2",#N/A,TRUE,"GENERAL";"TAB3",#N/A,TRUE,"GENERAL";"TAB4",#N/A,TRUE,"GENERAL";"TAB5",#N/A,TRUE,"GENERAL"}</definedName>
    <definedName name="wrn.GENERAL." localSheetId="5">#REF!</definedName>
    <definedName name="wrn.GENERAL." hidden="1">{"TAB1",#N/A,TRUE,"GENERAL";"TAB2",#N/A,TRUE,"GENERAL";"TAB3",#N/A,TRUE,"GENERAL";"TAB4",#N/A,TRUE,"GENERAL";"TAB5",#N/A,TRUE,"GENERAL"}</definedName>
    <definedName name="wrn.items." localSheetId="10" hidden="1">{#N/A,#N/A,FALSE,"Items"}</definedName>
    <definedName name="wrn.items." localSheetId="2" hidden="1">{#N/A,#N/A,FALSE,"Items"}</definedName>
    <definedName name="wrn.items." localSheetId="5">#REF!</definedName>
    <definedName name="wrn.items." hidden="1">{#N/A,#N/A,FALSE,"Items"}</definedName>
    <definedName name="wrn.via." localSheetId="10" hidden="1">{"via1",#N/A,TRUE,"general";"via2",#N/A,TRUE,"general";"via3",#N/A,TRUE,"general"}</definedName>
    <definedName name="wrn.via." localSheetId="5">#REF!</definedName>
    <definedName name="wrn.via." hidden="1">{"via1",#N/A,TRUE,"general";"via2",#N/A,TRUE,"general";"via3",#N/A,TRUE,"general"}</definedName>
    <definedName name="wrn1.items" localSheetId="10" hidden="1">{#N/A,#N/A,FALSE,"Items"}</definedName>
    <definedName name="wrn1.items" localSheetId="2" hidden="1">{#N/A,#N/A,FALSE,"Items"}</definedName>
    <definedName name="wrn1.items" localSheetId="5">#REF!</definedName>
    <definedName name="wrn1.items" hidden="1">{#N/A,#N/A,FALSE,"Items"}</definedName>
    <definedName name="yuf" localSheetId="10" hidden="1">{"TAB1",#N/A,TRUE,"GENERAL";"TAB2",#N/A,TRUE,"GENERAL";"TAB3",#N/A,TRUE,"GENERAL";"TAB4",#N/A,TRUE,"GENERAL";"TAB5",#N/A,TRUE,"GENERAL"}</definedName>
    <definedName name="yuf" localSheetId="5">#REF!</definedName>
    <definedName name="yuf" hidden="1">{"TAB1",#N/A,TRUE,"GENERAL";"TAB2",#N/A,TRUE,"GENERAL";"TAB3",#N/A,TRUE,"GENERAL";"TAB4",#N/A,TRUE,"GENERAL";"TAB5",#N/A,TRUE,"GENERAL"}</definedName>
    <definedName name="Z_0DF4D8E0_70F8_43CF_A6D4_A84D04F4D812_.wvu.Cols" localSheetId="0" hidden="1">'1_ENTREGA'!#REF!</definedName>
    <definedName name="Z_0DF4D8E0_70F8_43CF_A6D4_A84D04F4D812_.wvu.PrintArea" localSheetId="0" hidden="1">'1_ENTREGA'!$A$1:$B$9</definedName>
    <definedName name="Z_0DF4D8E0_70F8_43CF_A6D4_A84D04F4D812_.wvu.Rows" localSheetId="0" hidden="1">'1_ENTREGA'!#REF!</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59" l="1"/>
  <c r="P7" i="59"/>
  <c r="P5" i="59"/>
  <c r="O11" i="57" l="1"/>
  <c r="O12" i="57"/>
  <c r="O13" i="57"/>
  <c r="O15" i="57" s="1"/>
  <c r="O17" i="57" s="1"/>
  <c r="O14" i="57"/>
  <c r="O10" i="57"/>
  <c r="AU11" i="57"/>
  <c r="AU12" i="57"/>
  <c r="AU13" i="57"/>
  <c r="AU14" i="57"/>
  <c r="AU10" i="57"/>
  <c r="AU15" i="57" l="1"/>
  <c r="AU17" i="57" s="1"/>
  <c r="S63" i="36"/>
  <c r="S60" i="36"/>
  <c r="S57" i="36"/>
  <c r="AT14" i="57"/>
  <c r="AT13" i="57"/>
  <c r="AT12" i="57"/>
  <c r="AT11" i="57"/>
  <c r="AT10" i="57"/>
  <c r="AT15" i="57" s="1"/>
  <c r="AD14" i="57"/>
  <c r="AD13" i="57"/>
  <c r="AD12" i="57"/>
  <c r="AD11" i="57"/>
  <c r="AD10" i="57"/>
  <c r="T33" i="36"/>
  <c r="S44" i="36"/>
  <c r="S41" i="36"/>
  <c r="S38" i="36"/>
  <c r="S35" i="36"/>
  <c r="K8" i="37"/>
  <c r="K7" i="37"/>
  <c r="AE11" i="57" l="1"/>
  <c r="AT16" i="57"/>
  <c r="AT17" i="57" s="1"/>
  <c r="AE12" i="57"/>
  <c r="AE13" i="57"/>
  <c r="AD15" i="57"/>
  <c r="AD16" i="57" s="1"/>
  <c r="AD17" i="57" s="1"/>
  <c r="AE10" i="57"/>
  <c r="AE14" i="57"/>
  <c r="H31" i="57"/>
  <c r="AE15" i="57" l="1"/>
  <c r="AE17" i="57" s="1"/>
  <c r="BA14" i="57"/>
  <c r="BB14" i="57" s="1"/>
  <c r="AY14" i="57"/>
  <c r="AX14" i="57"/>
  <c r="AW14" i="57"/>
  <c r="AV14" i="57"/>
  <c r="BA13" i="57"/>
  <c r="BB13" i="57" s="1"/>
  <c r="AY13" i="57"/>
  <c r="AX13" i="57"/>
  <c r="AW13" i="57"/>
  <c r="AV13" i="57"/>
  <c r="BA12" i="57"/>
  <c r="BB12" i="57" s="1"/>
  <c r="AY12" i="57"/>
  <c r="AX12" i="57"/>
  <c r="AW12" i="57"/>
  <c r="AV12" i="57"/>
  <c r="BA11" i="57"/>
  <c r="BB11" i="57" s="1"/>
  <c r="AY11" i="57"/>
  <c r="AX11" i="57"/>
  <c r="AW11" i="57"/>
  <c r="AV11" i="57"/>
  <c r="BA10" i="57"/>
  <c r="BB10" i="57" s="1"/>
  <c r="AY10" i="57"/>
  <c r="AX10" i="57"/>
  <c r="AW10" i="57"/>
  <c r="AV10" i="57"/>
  <c r="AK14" i="57"/>
  <c r="AL14" i="57" s="1"/>
  <c r="AI14" i="57"/>
  <c r="AH14" i="57"/>
  <c r="AG14" i="57"/>
  <c r="AF14" i="57"/>
  <c r="AK13" i="57"/>
  <c r="AL13" i="57" s="1"/>
  <c r="AI13" i="57"/>
  <c r="AH13" i="57"/>
  <c r="AG13" i="57"/>
  <c r="AF13" i="57"/>
  <c r="AK12" i="57"/>
  <c r="AL12" i="57" s="1"/>
  <c r="AI12" i="57"/>
  <c r="AH12" i="57"/>
  <c r="AG12" i="57"/>
  <c r="AF12" i="57"/>
  <c r="AK11" i="57"/>
  <c r="AL11" i="57" s="1"/>
  <c r="AI11" i="57"/>
  <c r="AH11" i="57"/>
  <c r="AG11" i="57"/>
  <c r="AF11" i="57"/>
  <c r="AK10" i="57"/>
  <c r="AL10" i="57" s="1"/>
  <c r="AI10" i="57"/>
  <c r="AH10" i="57"/>
  <c r="AG10" i="57"/>
  <c r="AF10" i="57"/>
  <c r="AL19" i="57" l="1"/>
  <c r="AL20" i="57" s="1"/>
  <c r="AL25" i="57" s="1"/>
  <c r="AJ13" i="57"/>
  <c r="AJ10" i="57"/>
  <c r="AJ14" i="57"/>
  <c r="AJ25" i="57" s="1"/>
  <c r="AZ14" i="57"/>
  <c r="AZ25" i="57" s="1"/>
  <c r="AZ12" i="57"/>
  <c r="BB19" i="57"/>
  <c r="BB20" i="57" s="1"/>
  <c r="BB25" i="57" s="1"/>
  <c r="AZ11" i="57"/>
  <c r="AJ11" i="57"/>
  <c r="AJ12" i="57"/>
  <c r="AZ10" i="57"/>
  <c r="AZ13" i="57"/>
  <c r="R11" i="57"/>
  <c r="R12" i="57"/>
  <c r="R13" i="57"/>
  <c r="R14" i="57"/>
  <c r="R10" i="57"/>
  <c r="Q11" i="57"/>
  <c r="Q12" i="57"/>
  <c r="Q13" i="57"/>
  <c r="Q14" i="57"/>
  <c r="Q10" i="57"/>
  <c r="S11" i="57"/>
  <c r="S12" i="57"/>
  <c r="S13" i="57"/>
  <c r="S14" i="57"/>
  <c r="S10" i="57"/>
  <c r="P11" i="57"/>
  <c r="P12" i="57"/>
  <c r="P13" i="57"/>
  <c r="P14" i="57"/>
  <c r="P10" i="57"/>
  <c r="S16" i="36"/>
  <c r="S13" i="36"/>
  <c r="O7" i="59"/>
  <c r="O6" i="59"/>
  <c r="O5" i="59"/>
  <c r="P19" i="59"/>
  <c r="B19" i="59"/>
  <c r="P18" i="59"/>
  <c r="B18" i="59"/>
  <c r="P17" i="59"/>
  <c r="B17" i="59"/>
  <c r="P16" i="59"/>
  <c r="B16" i="59"/>
  <c r="P15" i="59"/>
  <c r="B15" i="59"/>
  <c r="P14" i="59"/>
  <c r="B14" i="59"/>
  <c r="B7" i="59"/>
  <c r="C7" i="59" s="1"/>
  <c r="B6" i="59"/>
  <c r="C6" i="59" s="1"/>
  <c r="B5" i="59"/>
  <c r="C5" i="59" s="1"/>
  <c r="T11" i="57" l="1"/>
  <c r="T13" i="57"/>
  <c r="T14" i="57"/>
  <c r="T12" i="57"/>
  <c r="T10" i="57"/>
  <c r="AR5" i="57"/>
  <c r="AO25" i="57" s="1"/>
  <c r="AB5" i="57"/>
  <c r="Y25" i="57" s="1"/>
  <c r="L5" i="57"/>
  <c r="I25" i="57" s="1"/>
  <c r="N14" i="57"/>
  <c r="N13" i="57"/>
  <c r="N12" i="57"/>
  <c r="U12" i="57" s="1"/>
  <c r="V12" i="57" s="1"/>
  <c r="N11" i="57"/>
  <c r="U11" i="57" s="1"/>
  <c r="V11" i="57" s="1"/>
  <c r="N10" i="57"/>
  <c r="U10" i="57" s="1"/>
  <c r="V10" i="57" s="1"/>
  <c r="G14" i="57"/>
  <c r="G13" i="57"/>
  <c r="G12" i="57"/>
  <c r="G11" i="57"/>
  <c r="G10" i="57"/>
  <c r="K5" i="37"/>
  <c r="K69" i="36"/>
  <c r="K66" i="36"/>
  <c r="K63" i="36"/>
  <c r="K60" i="36"/>
  <c r="K47" i="36"/>
  <c r="K44" i="36"/>
  <c r="K41" i="36"/>
  <c r="K38" i="36"/>
  <c r="K25" i="36"/>
  <c r="K22" i="36"/>
  <c r="K19" i="36"/>
  <c r="K16" i="36"/>
  <c r="D10" i="35"/>
  <c r="D9" i="35"/>
  <c r="D8" i="35"/>
  <c r="U13" i="57" l="1"/>
  <c r="V13" i="57" s="1"/>
  <c r="N15" i="57"/>
  <c r="N16" i="57" s="1"/>
  <c r="N17" i="57" s="1"/>
  <c r="G15" i="57"/>
  <c r="G16" i="57" s="1"/>
  <c r="G17" i="57" s="1"/>
  <c r="C3" i="35"/>
  <c r="Q7" i="56" l="1"/>
  <c r="AH25" i="57" l="1"/>
  <c r="Y26" i="57" s="1"/>
  <c r="AX25" i="57"/>
  <c r="AO26" i="57" s="1"/>
  <c r="R25" i="57"/>
  <c r="H45" i="57"/>
  <c r="H46" i="57" s="1"/>
  <c r="G46" i="57" s="1"/>
  <c r="C36" i="57"/>
  <c r="C35" i="57"/>
  <c r="C34" i="57"/>
  <c r="C33" i="57"/>
  <c r="C32" i="57"/>
  <c r="C31" i="57"/>
  <c r="CK25" i="57"/>
  <c r="CG23" i="57"/>
  <c r="CI25" i="57" s="1"/>
  <c r="CN17" i="57"/>
  <c r="CO17" i="57" s="1"/>
  <c r="CL17" i="57"/>
  <c r="CK17" i="57"/>
  <c r="CJ17" i="57"/>
  <c r="CI17" i="57"/>
  <c r="CN16" i="57"/>
  <c r="CO16" i="57" s="1"/>
  <c r="CL16" i="57"/>
  <c r="CK16" i="57"/>
  <c r="CJ16" i="57"/>
  <c r="CI16" i="57"/>
  <c r="CM16" i="57" s="1"/>
  <c r="CN15" i="57"/>
  <c r="CO15" i="57" s="1"/>
  <c r="CL15" i="57"/>
  <c r="CK15" i="57"/>
  <c r="CJ15" i="57"/>
  <c r="CI15" i="57"/>
  <c r="CN14" i="57"/>
  <c r="CO14" i="57" s="1"/>
  <c r="CL14" i="57"/>
  <c r="CK14" i="57"/>
  <c r="CJ14" i="57"/>
  <c r="CI14" i="57"/>
  <c r="CG3" i="57"/>
  <c r="CE25" i="57" s="1"/>
  <c r="BX25" i="57"/>
  <c r="BT23" i="57"/>
  <c r="BV25" i="57" s="1"/>
  <c r="CA17" i="57"/>
  <c r="CB17" i="57" s="1"/>
  <c r="BY17" i="57"/>
  <c r="BX17" i="57"/>
  <c r="BW17" i="57"/>
  <c r="BV17" i="57"/>
  <c r="CA16" i="57"/>
  <c r="CB16" i="57" s="1"/>
  <c r="BY16" i="57"/>
  <c r="BX16" i="57"/>
  <c r="BW16" i="57"/>
  <c r="BV16" i="57"/>
  <c r="CA15" i="57"/>
  <c r="CB15" i="57" s="1"/>
  <c r="BY15" i="57"/>
  <c r="BX15" i="57"/>
  <c r="BW15" i="57"/>
  <c r="BV15" i="57"/>
  <c r="BZ15" i="57" s="1"/>
  <c r="CA14" i="57"/>
  <c r="CB14" i="57" s="1"/>
  <c r="BY14" i="57"/>
  <c r="BX14" i="57"/>
  <c r="BW14" i="57"/>
  <c r="BV14" i="57"/>
  <c r="BT3" i="57"/>
  <c r="BR25" i="57" s="1"/>
  <c r="BK25" i="57"/>
  <c r="BG23" i="57"/>
  <c r="BI25" i="57" s="1"/>
  <c r="BN17" i="57"/>
  <c r="BO17" i="57" s="1"/>
  <c r="BL17" i="57"/>
  <c r="BK17" i="57"/>
  <c r="BJ17" i="57"/>
  <c r="BI17" i="57"/>
  <c r="BM17" i="57" s="1"/>
  <c r="BN16" i="57"/>
  <c r="BO16" i="57" s="1"/>
  <c r="BL16" i="57"/>
  <c r="BK16" i="57"/>
  <c r="BJ16" i="57"/>
  <c r="BI16" i="57"/>
  <c r="BN15" i="57"/>
  <c r="BO15" i="57" s="1"/>
  <c r="BL15" i="57"/>
  <c r="BK15" i="57"/>
  <c r="BJ15" i="57"/>
  <c r="BI15" i="57"/>
  <c r="BN14" i="57"/>
  <c r="BO14" i="57" s="1"/>
  <c r="BL14" i="57"/>
  <c r="BK14" i="57"/>
  <c r="BJ14" i="57"/>
  <c r="BI14" i="57"/>
  <c r="BM14" i="57" s="1"/>
  <c r="BG3" i="57"/>
  <c r="BE25" i="57" s="1"/>
  <c r="F46" i="57"/>
  <c r="I32" i="57" l="1"/>
  <c r="H32" i="57" s="1"/>
  <c r="G45" i="57"/>
  <c r="H47" i="57"/>
  <c r="CM14" i="57"/>
  <c r="CO19" i="57"/>
  <c r="CO20" i="57" s="1"/>
  <c r="CO25" i="57" s="1"/>
  <c r="CM15" i="57"/>
  <c r="CM17" i="57"/>
  <c r="BZ16" i="57"/>
  <c r="BZ14" i="57"/>
  <c r="BZ17" i="57"/>
  <c r="BM15" i="57"/>
  <c r="BM16" i="57"/>
  <c r="I33" i="57"/>
  <c r="H33" i="57" s="1"/>
  <c r="CB19" i="57"/>
  <c r="CB20" i="57" s="1"/>
  <c r="CB25" i="57" s="1"/>
  <c r="BO19" i="57"/>
  <c r="BO20" i="57" s="1"/>
  <c r="BO25" i="57" s="1"/>
  <c r="G32" i="57"/>
  <c r="G47" i="57" l="1"/>
  <c r="H48" i="57"/>
  <c r="BM25" i="57"/>
  <c r="BE26" i="57" s="1"/>
  <c r="CM25" i="57"/>
  <c r="CE26" i="57" s="1"/>
  <c r="BZ25" i="57"/>
  <c r="BR26" i="57" s="1"/>
  <c r="I34" i="57"/>
  <c r="H34" i="57" s="1"/>
  <c r="F47" i="57"/>
  <c r="G33" i="57"/>
  <c r="H49" i="57" l="1"/>
  <c r="G48" i="57"/>
  <c r="I35" i="57"/>
  <c r="H35" i="57" s="1"/>
  <c r="G34" i="57"/>
  <c r="F48" i="57"/>
  <c r="G49" i="57" l="1"/>
  <c r="H50" i="57"/>
  <c r="G50" i="57" s="1"/>
  <c r="I36" i="57"/>
  <c r="H36" i="57" s="1"/>
  <c r="G35" i="57"/>
  <c r="F49" i="57"/>
  <c r="G31" i="57"/>
  <c r="G36" i="57"/>
  <c r="F50" i="57"/>
  <c r="U14" i="57" l="1"/>
  <c r="V14" i="57" s="1"/>
  <c r="V19" i="57" s="1"/>
  <c r="V20" i="57" s="1"/>
  <c r="F45" i="57"/>
  <c r="V25" i="57" l="1"/>
  <c r="T25" i="57" l="1"/>
  <c r="I26" i="57" s="1"/>
  <c r="D32" i="57" l="1"/>
  <c r="G6" i="44" s="1"/>
  <c r="D33" i="57"/>
  <c r="G7" i="44" s="1"/>
  <c r="D31" i="57"/>
  <c r="G5" i="44" s="1"/>
  <c r="D35" i="57" l="1"/>
  <c r="D36" i="57"/>
  <c r="D34" i="57"/>
  <c r="F16" i="37"/>
  <c r="K599" i="36" l="1"/>
  <c r="M598" i="36"/>
  <c r="K598" i="36"/>
  <c r="M597" i="36"/>
  <c r="K597" i="36"/>
  <c r="K596" i="36"/>
  <c r="M595" i="36"/>
  <c r="K595" i="36"/>
  <c r="M594" i="36"/>
  <c r="K594" i="36"/>
  <c r="K593" i="36"/>
  <c r="M592" i="36"/>
  <c r="K592" i="36"/>
  <c r="M591" i="36"/>
  <c r="K591" i="36"/>
  <c r="K590" i="36"/>
  <c r="M589" i="36"/>
  <c r="K589" i="36"/>
  <c r="M588" i="36"/>
  <c r="K588" i="36"/>
  <c r="K587" i="36"/>
  <c r="M586" i="36"/>
  <c r="K586" i="36"/>
  <c r="M585" i="36"/>
  <c r="K585" i="36"/>
  <c r="K577" i="36"/>
  <c r="M576" i="36"/>
  <c r="K576" i="36"/>
  <c r="M575" i="36"/>
  <c r="K575" i="36"/>
  <c r="K574" i="36"/>
  <c r="M573" i="36"/>
  <c r="K573" i="36"/>
  <c r="M572" i="36"/>
  <c r="K572" i="36"/>
  <c r="K571" i="36"/>
  <c r="M570" i="36"/>
  <c r="K570" i="36"/>
  <c r="M569" i="36"/>
  <c r="K569" i="36"/>
  <c r="K568" i="36"/>
  <c r="M567" i="36"/>
  <c r="K567" i="36"/>
  <c r="M566" i="36"/>
  <c r="K566" i="36"/>
  <c r="K565" i="36"/>
  <c r="M564" i="36"/>
  <c r="K564" i="36"/>
  <c r="M563" i="36"/>
  <c r="K563" i="36"/>
  <c r="K555" i="36"/>
  <c r="M554" i="36"/>
  <c r="K554" i="36"/>
  <c r="M553" i="36"/>
  <c r="K553" i="36"/>
  <c r="K552" i="36"/>
  <c r="M551" i="36"/>
  <c r="K551" i="36"/>
  <c r="M550" i="36"/>
  <c r="K550" i="36"/>
  <c r="K549" i="36"/>
  <c r="M548" i="36"/>
  <c r="K548" i="36"/>
  <c r="M547" i="36"/>
  <c r="K547" i="36"/>
  <c r="K546" i="36"/>
  <c r="M545" i="36"/>
  <c r="K545" i="36"/>
  <c r="M544" i="36"/>
  <c r="K544" i="36"/>
  <c r="K543" i="36"/>
  <c r="M542" i="36"/>
  <c r="K542" i="36"/>
  <c r="M541" i="36"/>
  <c r="K541" i="36"/>
  <c r="K533" i="36"/>
  <c r="M532" i="36"/>
  <c r="K532" i="36"/>
  <c r="M531" i="36"/>
  <c r="K531" i="36"/>
  <c r="K530" i="36"/>
  <c r="M529" i="36"/>
  <c r="K529" i="36"/>
  <c r="M528" i="36"/>
  <c r="K528" i="36"/>
  <c r="K527" i="36"/>
  <c r="M526" i="36"/>
  <c r="K526" i="36"/>
  <c r="M525" i="36"/>
  <c r="K525" i="36"/>
  <c r="K524" i="36"/>
  <c r="M523" i="36"/>
  <c r="K523" i="36"/>
  <c r="M522" i="36"/>
  <c r="K522" i="36"/>
  <c r="K521" i="36"/>
  <c r="M520" i="36"/>
  <c r="K520" i="36"/>
  <c r="M519" i="36"/>
  <c r="K519" i="36"/>
  <c r="K467" i="36"/>
  <c r="M466" i="36"/>
  <c r="K466" i="36"/>
  <c r="M465" i="36"/>
  <c r="K465" i="36"/>
  <c r="K464" i="36"/>
  <c r="M463" i="36"/>
  <c r="K463" i="36"/>
  <c r="M462" i="36"/>
  <c r="K462" i="36"/>
  <c r="K461" i="36"/>
  <c r="M460" i="36"/>
  <c r="K460" i="36"/>
  <c r="M459" i="36"/>
  <c r="K459" i="36"/>
  <c r="K458" i="36"/>
  <c r="M457" i="36"/>
  <c r="K457" i="36"/>
  <c r="M456" i="36"/>
  <c r="K456" i="36"/>
  <c r="K455" i="36"/>
  <c r="M454" i="36"/>
  <c r="K454" i="36"/>
  <c r="M453" i="36"/>
  <c r="K453" i="36"/>
  <c r="K401" i="36"/>
  <c r="M400" i="36"/>
  <c r="K400" i="36"/>
  <c r="M399" i="36"/>
  <c r="K399" i="36"/>
  <c r="K398" i="36"/>
  <c r="M397" i="36"/>
  <c r="K397" i="36"/>
  <c r="M396" i="36"/>
  <c r="K396" i="36"/>
  <c r="K395" i="36"/>
  <c r="M394" i="36"/>
  <c r="K394" i="36"/>
  <c r="M393" i="36"/>
  <c r="K393" i="36"/>
  <c r="K392" i="36"/>
  <c r="M391" i="36"/>
  <c r="K391" i="36"/>
  <c r="M390" i="36"/>
  <c r="K390" i="36"/>
  <c r="K389" i="36"/>
  <c r="M388" i="36"/>
  <c r="K388" i="36"/>
  <c r="M387" i="36"/>
  <c r="K387" i="36"/>
  <c r="K313" i="36"/>
  <c r="M312" i="36"/>
  <c r="K312" i="36"/>
  <c r="M311" i="36"/>
  <c r="K311" i="36"/>
  <c r="K310" i="36"/>
  <c r="M309" i="36"/>
  <c r="K309" i="36"/>
  <c r="M308" i="36"/>
  <c r="K308" i="36"/>
  <c r="K307" i="36"/>
  <c r="M306" i="36"/>
  <c r="K306" i="36"/>
  <c r="M305" i="36"/>
  <c r="K305" i="36"/>
  <c r="K304" i="36"/>
  <c r="M303" i="36"/>
  <c r="K303" i="36"/>
  <c r="M302" i="36"/>
  <c r="K302" i="36"/>
  <c r="K301" i="36"/>
  <c r="M300" i="36"/>
  <c r="K300" i="36"/>
  <c r="M299" i="36"/>
  <c r="K299" i="36"/>
  <c r="K291" i="36"/>
  <c r="M290" i="36"/>
  <c r="K290" i="36"/>
  <c r="M289" i="36"/>
  <c r="K289" i="36"/>
  <c r="K288" i="36"/>
  <c r="M287" i="36"/>
  <c r="K287" i="36"/>
  <c r="M286" i="36"/>
  <c r="K286" i="36"/>
  <c r="K285" i="36"/>
  <c r="M284" i="36"/>
  <c r="K284" i="36"/>
  <c r="M283" i="36"/>
  <c r="K283" i="36"/>
  <c r="K282" i="36"/>
  <c r="M281" i="36"/>
  <c r="K281" i="36"/>
  <c r="M280" i="36"/>
  <c r="K280" i="36"/>
  <c r="K279" i="36"/>
  <c r="M278" i="36"/>
  <c r="K278" i="36"/>
  <c r="M277" i="36"/>
  <c r="K277" i="36"/>
  <c r="K269" i="36"/>
  <c r="M268" i="36"/>
  <c r="K268" i="36"/>
  <c r="M267" i="36"/>
  <c r="K267" i="36"/>
  <c r="K266" i="36"/>
  <c r="M265" i="36"/>
  <c r="K265" i="36"/>
  <c r="M264" i="36"/>
  <c r="K264" i="36"/>
  <c r="K263" i="36"/>
  <c r="M262" i="36"/>
  <c r="K262" i="36"/>
  <c r="M261" i="36"/>
  <c r="K261" i="36"/>
  <c r="K260" i="36"/>
  <c r="M259" i="36"/>
  <c r="K259" i="36"/>
  <c r="M258" i="36"/>
  <c r="K258" i="36"/>
  <c r="K257" i="36"/>
  <c r="M256" i="36"/>
  <c r="K256" i="36"/>
  <c r="M255" i="36"/>
  <c r="K255" i="36"/>
  <c r="K247" i="36"/>
  <c r="M246" i="36"/>
  <c r="K246" i="36"/>
  <c r="M245" i="36"/>
  <c r="K245" i="36"/>
  <c r="K244" i="36"/>
  <c r="M243" i="36"/>
  <c r="K243" i="36"/>
  <c r="M242" i="36"/>
  <c r="K242" i="36"/>
  <c r="K241" i="36"/>
  <c r="M240" i="36"/>
  <c r="K240" i="36"/>
  <c r="M239" i="36"/>
  <c r="K239" i="36"/>
  <c r="K238" i="36"/>
  <c r="M237" i="36"/>
  <c r="K237" i="36"/>
  <c r="M236" i="36"/>
  <c r="K236" i="36"/>
  <c r="K235" i="36"/>
  <c r="M234" i="36"/>
  <c r="K234" i="36"/>
  <c r="M233" i="36"/>
  <c r="K233" i="36"/>
  <c r="K511" i="36"/>
  <c r="M510" i="36"/>
  <c r="K510" i="36"/>
  <c r="M509" i="36"/>
  <c r="K509" i="36"/>
  <c r="K508" i="36"/>
  <c r="M507" i="36"/>
  <c r="K507" i="36"/>
  <c r="M506" i="36"/>
  <c r="K506" i="36"/>
  <c r="K505" i="36"/>
  <c r="M504" i="36"/>
  <c r="K504" i="36"/>
  <c r="M503" i="36"/>
  <c r="K503" i="36"/>
  <c r="K502" i="36"/>
  <c r="M501" i="36"/>
  <c r="K501" i="36"/>
  <c r="M500" i="36"/>
  <c r="K500" i="36"/>
  <c r="K499" i="36"/>
  <c r="M498" i="36"/>
  <c r="K498" i="36"/>
  <c r="M497" i="36"/>
  <c r="K497" i="36"/>
  <c r="K489" i="36"/>
  <c r="M488" i="36"/>
  <c r="K488" i="36"/>
  <c r="M487" i="36"/>
  <c r="K487" i="36"/>
  <c r="K486" i="36"/>
  <c r="M485" i="36"/>
  <c r="K485" i="36"/>
  <c r="M484" i="36"/>
  <c r="K484" i="36"/>
  <c r="K483" i="36"/>
  <c r="M482" i="36"/>
  <c r="K482" i="36"/>
  <c r="M481" i="36"/>
  <c r="K481" i="36"/>
  <c r="K480" i="36"/>
  <c r="M479" i="36"/>
  <c r="K479" i="36"/>
  <c r="M478" i="36"/>
  <c r="K478" i="36"/>
  <c r="K477" i="36"/>
  <c r="M476" i="36"/>
  <c r="K476" i="36"/>
  <c r="M475" i="36"/>
  <c r="K475" i="36"/>
  <c r="K445" i="36"/>
  <c r="M444" i="36"/>
  <c r="K444" i="36"/>
  <c r="M443" i="36"/>
  <c r="K443" i="36"/>
  <c r="K442" i="36"/>
  <c r="M441" i="36"/>
  <c r="K441" i="36"/>
  <c r="M440" i="36"/>
  <c r="K440" i="36"/>
  <c r="K439" i="36"/>
  <c r="M438" i="36"/>
  <c r="K438" i="36"/>
  <c r="M437" i="36"/>
  <c r="K437" i="36"/>
  <c r="K436" i="36"/>
  <c r="M435" i="36"/>
  <c r="K435" i="36"/>
  <c r="M434" i="36"/>
  <c r="K434" i="36"/>
  <c r="K433" i="36"/>
  <c r="M432" i="36"/>
  <c r="K432" i="36"/>
  <c r="M431" i="36"/>
  <c r="K431" i="36"/>
  <c r="K423" i="36"/>
  <c r="M422" i="36"/>
  <c r="K422" i="36"/>
  <c r="M421" i="36"/>
  <c r="K421" i="36"/>
  <c r="K420" i="36"/>
  <c r="M419" i="36"/>
  <c r="K419" i="36"/>
  <c r="M418" i="36"/>
  <c r="K418" i="36"/>
  <c r="K417" i="36"/>
  <c r="M416" i="36"/>
  <c r="K416" i="36"/>
  <c r="M415" i="36"/>
  <c r="K415" i="36"/>
  <c r="K414" i="36"/>
  <c r="M413" i="36"/>
  <c r="K413" i="36"/>
  <c r="M412" i="36"/>
  <c r="K412" i="36"/>
  <c r="K411" i="36"/>
  <c r="M410" i="36"/>
  <c r="K410" i="36"/>
  <c r="M409" i="36"/>
  <c r="K409" i="36"/>
  <c r="K379" i="36"/>
  <c r="M378" i="36"/>
  <c r="K378" i="36"/>
  <c r="M377" i="36"/>
  <c r="K377" i="36"/>
  <c r="K376" i="36"/>
  <c r="M375" i="36"/>
  <c r="K375" i="36"/>
  <c r="M374" i="36"/>
  <c r="K374" i="36"/>
  <c r="K373" i="36"/>
  <c r="M372" i="36"/>
  <c r="K372" i="36"/>
  <c r="M371" i="36"/>
  <c r="K371" i="36"/>
  <c r="K370" i="36"/>
  <c r="M369" i="36"/>
  <c r="K369" i="36"/>
  <c r="M368" i="36"/>
  <c r="K368" i="36"/>
  <c r="K367" i="36"/>
  <c r="M366" i="36"/>
  <c r="K366" i="36"/>
  <c r="M365" i="36"/>
  <c r="K365" i="36"/>
  <c r="K357" i="36"/>
  <c r="M356" i="36"/>
  <c r="K356" i="36"/>
  <c r="M355" i="36"/>
  <c r="K355" i="36"/>
  <c r="K354" i="36"/>
  <c r="M353" i="36"/>
  <c r="K353" i="36"/>
  <c r="M352" i="36"/>
  <c r="K352" i="36"/>
  <c r="K351" i="36"/>
  <c r="M350" i="36"/>
  <c r="K350" i="36"/>
  <c r="M349" i="36"/>
  <c r="K349" i="36"/>
  <c r="K348" i="36"/>
  <c r="M347" i="36"/>
  <c r="K347" i="36"/>
  <c r="M346" i="36"/>
  <c r="K346" i="36"/>
  <c r="K345" i="36"/>
  <c r="M344" i="36"/>
  <c r="K344" i="36"/>
  <c r="M343" i="36"/>
  <c r="K343" i="36"/>
  <c r="K335" i="36"/>
  <c r="M334" i="36"/>
  <c r="K334" i="36"/>
  <c r="M333" i="36"/>
  <c r="K333" i="36"/>
  <c r="K332" i="36"/>
  <c r="M331" i="36"/>
  <c r="K331" i="36"/>
  <c r="M330" i="36"/>
  <c r="K330" i="36"/>
  <c r="K329" i="36"/>
  <c r="M328" i="36"/>
  <c r="K328" i="36"/>
  <c r="M327" i="36"/>
  <c r="K327" i="36"/>
  <c r="K326" i="36"/>
  <c r="M325" i="36"/>
  <c r="K325" i="36"/>
  <c r="M324" i="36"/>
  <c r="K324" i="36"/>
  <c r="K323" i="36"/>
  <c r="M322" i="36"/>
  <c r="K322" i="36"/>
  <c r="M321" i="36"/>
  <c r="K321" i="36"/>
  <c r="K225" i="36"/>
  <c r="M224" i="36"/>
  <c r="K224" i="36"/>
  <c r="M223" i="36"/>
  <c r="K223" i="36"/>
  <c r="K222" i="36"/>
  <c r="M221" i="36"/>
  <c r="K221" i="36"/>
  <c r="M220" i="36"/>
  <c r="K220" i="36"/>
  <c r="K219" i="36"/>
  <c r="M218" i="36"/>
  <c r="K218" i="36"/>
  <c r="M217" i="36"/>
  <c r="K217" i="36"/>
  <c r="K216" i="36"/>
  <c r="M215" i="36"/>
  <c r="K215" i="36"/>
  <c r="M214" i="36"/>
  <c r="K214" i="36"/>
  <c r="K213" i="36"/>
  <c r="M212" i="36"/>
  <c r="K212" i="36"/>
  <c r="M211" i="36"/>
  <c r="K211" i="36"/>
  <c r="K203" i="36"/>
  <c r="M202" i="36"/>
  <c r="K202" i="36"/>
  <c r="M201" i="36"/>
  <c r="K201" i="36"/>
  <c r="K200" i="36"/>
  <c r="M199" i="36"/>
  <c r="K199" i="36"/>
  <c r="M198" i="36"/>
  <c r="K198" i="36"/>
  <c r="K197" i="36"/>
  <c r="M196" i="36"/>
  <c r="K196" i="36"/>
  <c r="M195" i="36"/>
  <c r="K195" i="36"/>
  <c r="K194" i="36"/>
  <c r="M193" i="36"/>
  <c r="K193" i="36"/>
  <c r="M192" i="36"/>
  <c r="K192" i="36"/>
  <c r="K191" i="36"/>
  <c r="M190" i="36"/>
  <c r="K190" i="36"/>
  <c r="M189" i="36"/>
  <c r="K189" i="36"/>
  <c r="K181" i="36"/>
  <c r="M180" i="36"/>
  <c r="K180" i="36"/>
  <c r="M179" i="36"/>
  <c r="K179" i="36"/>
  <c r="K178" i="36"/>
  <c r="M177" i="36"/>
  <c r="K177" i="36"/>
  <c r="M176" i="36"/>
  <c r="K176" i="36"/>
  <c r="K175" i="36"/>
  <c r="M174" i="36"/>
  <c r="K174" i="36"/>
  <c r="M173" i="36"/>
  <c r="K173" i="36"/>
  <c r="K172" i="36"/>
  <c r="M171" i="36"/>
  <c r="K171" i="36"/>
  <c r="M170" i="36"/>
  <c r="K170" i="36"/>
  <c r="K169" i="36"/>
  <c r="M168" i="36"/>
  <c r="K168" i="36"/>
  <c r="M167" i="36"/>
  <c r="K167" i="36"/>
  <c r="K159" i="36"/>
  <c r="M158" i="36"/>
  <c r="K158" i="36"/>
  <c r="M157" i="36"/>
  <c r="K157" i="36"/>
  <c r="K156" i="36"/>
  <c r="M155" i="36"/>
  <c r="K155" i="36"/>
  <c r="M154" i="36"/>
  <c r="K154" i="36"/>
  <c r="K153" i="36"/>
  <c r="M152" i="36"/>
  <c r="K152" i="36"/>
  <c r="M151" i="36"/>
  <c r="K151" i="36"/>
  <c r="K150" i="36"/>
  <c r="M149" i="36"/>
  <c r="K149" i="36"/>
  <c r="M148" i="36"/>
  <c r="K148" i="36"/>
  <c r="K147" i="36"/>
  <c r="M146" i="36"/>
  <c r="K146" i="36"/>
  <c r="M145" i="36"/>
  <c r="K145" i="36"/>
  <c r="K137" i="36"/>
  <c r="M136" i="36"/>
  <c r="K136" i="36"/>
  <c r="M135" i="36"/>
  <c r="K135" i="36"/>
  <c r="K134" i="36"/>
  <c r="M133" i="36"/>
  <c r="K133" i="36"/>
  <c r="M132" i="36"/>
  <c r="K132" i="36"/>
  <c r="K131" i="36"/>
  <c r="M130" i="36"/>
  <c r="K130" i="36"/>
  <c r="M129" i="36"/>
  <c r="K129" i="36"/>
  <c r="K128" i="36"/>
  <c r="M127" i="36"/>
  <c r="K127" i="36"/>
  <c r="M126" i="36"/>
  <c r="K126" i="36"/>
  <c r="K125" i="36"/>
  <c r="M124" i="36"/>
  <c r="K124" i="36"/>
  <c r="M123" i="36"/>
  <c r="K123" i="36"/>
  <c r="K115" i="36"/>
  <c r="M114" i="36"/>
  <c r="K114" i="36"/>
  <c r="M113" i="36"/>
  <c r="K113" i="36"/>
  <c r="K112" i="36"/>
  <c r="M111" i="36"/>
  <c r="K111" i="36"/>
  <c r="M110" i="36"/>
  <c r="K110" i="36"/>
  <c r="K109" i="36"/>
  <c r="M108" i="36"/>
  <c r="K108" i="36"/>
  <c r="M107" i="36"/>
  <c r="K107" i="36"/>
  <c r="K106" i="36"/>
  <c r="M105" i="36"/>
  <c r="K105" i="36"/>
  <c r="M104" i="36"/>
  <c r="K104" i="36"/>
  <c r="K103" i="36"/>
  <c r="M102" i="36"/>
  <c r="K102" i="36"/>
  <c r="M101" i="36"/>
  <c r="K101" i="36"/>
  <c r="K93" i="36"/>
  <c r="M92" i="36"/>
  <c r="K92" i="36"/>
  <c r="M91" i="36"/>
  <c r="K91" i="36"/>
  <c r="K90" i="36"/>
  <c r="M89" i="36"/>
  <c r="K89" i="36"/>
  <c r="M88" i="36"/>
  <c r="K88" i="36"/>
  <c r="K87" i="36"/>
  <c r="K86" i="36"/>
  <c r="M85" i="36"/>
  <c r="K85" i="36"/>
  <c r="K84" i="36"/>
  <c r="K83" i="36"/>
  <c r="M82" i="36"/>
  <c r="K82" i="36"/>
  <c r="K81" i="36"/>
  <c r="K80" i="36"/>
  <c r="M79" i="36"/>
  <c r="K79" i="36"/>
  <c r="C4" i="35" l="1"/>
  <c r="C5" i="57" s="1"/>
  <c r="J5" i="57" s="1"/>
  <c r="Z5" i="57" s="1"/>
  <c r="AP5" i="57" s="1"/>
  <c r="X407" i="36" l="1"/>
  <c r="S299" i="36" l="1"/>
  <c r="F32" i="37" l="1"/>
  <c r="J32" i="37"/>
  <c r="F7" i="37" l="1"/>
  <c r="F8" i="37"/>
  <c r="F9" i="37"/>
  <c r="S302" i="36"/>
  <c r="S66" i="36" l="1"/>
  <c r="F406" i="36" l="1"/>
  <c r="L5" i="38" l="1"/>
  <c r="L6" i="38"/>
  <c r="L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K20" i="38"/>
  <c r="K21" i="38"/>
  <c r="K22" i="38"/>
  <c r="K23" i="38"/>
  <c r="K24" i="38"/>
  <c r="K25" i="38"/>
  <c r="K26" i="38"/>
  <c r="K27" i="38"/>
  <c r="K28" i="38"/>
  <c r="K29" i="38"/>
  <c r="K30" i="38"/>
  <c r="K31" i="38"/>
  <c r="K32" i="38"/>
  <c r="K33" i="38"/>
  <c r="A20" i="38"/>
  <c r="B20" i="38" s="1"/>
  <c r="A21" i="38"/>
  <c r="B21" i="38" s="1"/>
  <c r="A22" i="38"/>
  <c r="B22" i="38" s="1"/>
  <c r="A23" i="38"/>
  <c r="B23" i="38" s="1"/>
  <c r="A24" i="38"/>
  <c r="B24" i="38" s="1"/>
  <c r="A25" i="38"/>
  <c r="B25" i="38" s="1"/>
  <c r="A26" i="38"/>
  <c r="B26" i="38" s="1"/>
  <c r="A27" i="38"/>
  <c r="B27" i="38" s="1"/>
  <c r="A28" i="38"/>
  <c r="B28" i="38" s="1"/>
  <c r="A29" i="38"/>
  <c r="B29" i="38" s="1"/>
  <c r="A30" i="38"/>
  <c r="B30" i="38" s="1"/>
  <c r="A31" i="38"/>
  <c r="B31" i="38" s="1"/>
  <c r="A32" i="38"/>
  <c r="B32" i="38" s="1"/>
  <c r="A33" i="38"/>
  <c r="B33" i="38" s="1"/>
  <c r="X28" i="36"/>
  <c r="AD28" i="36" s="1"/>
  <c r="X29" i="36"/>
  <c r="AD29" i="36" s="1"/>
  <c r="X30" i="36"/>
  <c r="AD30" i="36" s="1"/>
  <c r="X31" i="36"/>
  <c r="AD31" i="36" s="1"/>
  <c r="X32" i="36"/>
  <c r="AD32" i="36" s="1"/>
  <c r="X33" i="36"/>
  <c r="AD33" i="36" s="1"/>
  <c r="X34" i="36"/>
  <c r="AD34" i="36" s="1"/>
  <c r="X35" i="36"/>
  <c r="AD35" i="36" s="1"/>
  <c r="X36" i="36"/>
  <c r="AD36" i="36" s="1"/>
  <c r="X37" i="36"/>
  <c r="AD37" i="36" s="1"/>
  <c r="X38" i="36"/>
  <c r="AD38" i="36" s="1"/>
  <c r="X39" i="36"/>
  <c r="AD39" i="36" s="1"/>
  <c r="X40" i="36"/>
  <c r="AD40" i="36" s="1"/>
  <c r="X41" i="36"/>
  <c r="AD41" i="36" s="1"/>
  <c r="B30" i="56"/>
  <c r="C30" i="56" s="1"/>
  <c r="B31" i="56"/>
  <c r="C31" i="56" s="1"/>
  <c r="B32" i="56"/>
  <c r="C32" i="56" s="1"/>
  <c r="B33" i="56"/>
  <c r="C33" i="56" s="1"/>
  <c r="B34" i="56"/>
  <c r="C34" i="56" s="1"/>
  <c r="B35" i="56"/>
  <c r="C35" i="56" s="1"/>
  <c r="B36" i="56"/>
  <c r="C36" i="56" s="1"/>
  <c r="B37" i="56"/>
  <c r="C37" i="56" s="1"/>
  <c r="B38" i="56"/>
  <c r="C38" i="56" s="1"/>
  <c r="B39" i="56"/>
  <c r="C39" i="56" s="1"/>
  <c r="B40" i="56"/>
  <c r="C40" i="56" s="1"/>
  <c r="B41" i="56"/>
  <c r="C41" i="56" s="1"/>
  <c r="B42" i="56"/>
  <c r="C42" i="56" s="1"/>
  <c r="B43" i="56"/>
  <c r="C43" i="56" s="1"/>
  <c r="JO8" i="55"/>
  <c r="JN2" i="55"/>
  <c r="JL73" i="55" s="1"/>
  <c r="JF8" i="55"/>
  <c r="IW8" i="55"/>
  <c r="IN8" i="55"/>
  <c r="IE8" i="55"/>
  <c r="JE2" i="55"/>
  <c r="JC73" i="55" s="1"/>
  <c r="IV2" i="55"/>
  <c r="IT73" i="55" s="1"/>
  <c r="IM2" i="55"/>
  <c r="IK73" i="55" s="1"/>
  <c r="ID2" i="55"/>
  <c r="IB73" i="55" s="1"/>
  <c r="HV8" i="55"/>
  <c r="HM8" i="55"/>
  <c r="HD8" i="55"/>
  <c r="GU8" i="55"/>
  <c r="HU2" i="55"/>
  <c r="HS73" i="55" s="1"/>
  <c r="HL2" i="55"/>
  <c r="HJ73" i="55" s="1"/>
  <c r="HC2" i="55"/>
  <c r="HA73" i="55" s="1"/>
  <c r="GT2" i="55"/>
  <c r="GR73" i="55" s="1"/>
  <c r="GL8" i="55"/>
  <c r="GC8" i="55"/>
  <c r="FT8" i="55"/>
  <c r="FK8" i="55"/>
  <c r="GK2" i="55"/>
  <c r="GI73" i="55" s="1"/>
  <c r="GB2" i="55"/>
  <c r="FZ73" i="55" s="1"/>
  <c r="FS2" i="55"/>
  <c r="FQ73" i="55" s="1"/>
  <c r="FJ2" i="55"/>
  <c r="FH73" i="55" s="1"/>
  <c r="G69" i="55"/>
  <c r="G68" i="55"/>
  <c r="G70" i="55" s="1"/>
  <c r="G64" i="55"/>
  <c r="G63" i="55"/>
  <c r="G62" i="55"/>
  <c r="G60" i="55"/>
  <c r="G57" i="55"/>
  <c r="G56" i="55"/>
  <c r="G53" i="55"/>
  <c r="G52" i="55"/>
  <c r="G51" i="55"/>
  <c r="G50" i="55"/>
  <c r="G49" i="55"/>
  <c r="G48" i="55"/>
  <c r="G47" i="55"/>
  <c r="G44" i="55"/>
  <c r="G43" i="55"/>
  <c r="G42" i="55"/>
  <c r="G41" i="55"/>
  <c r="G40" i="55"/>
  <c r="G39" i="55"/>
  <c r="G36" i="55"/>
  <c r="G30" i="55"/>
  <c r="G28" i="55"/>
  <c r="G27" i="55"/>
  <c r="G25" i="55"/>
  <c r="G24" i="55"/>
  <c r="G23" i="55"/>
  <c r="G22" i="55"/>
  <c r="G20" i="55"/>
  <c r="G19" i="55"/>
  <c r="G17" i="55"/>
  <c r="G16" i="55"/>
  <c r="G15" i="55"/>
  <c r="G14" i="55"/>
  <c r="G13" i="55"/>
  <c r="O23" i="37"/>
  <c r="O24" i="37"/>
  <c r="O25" i="37"/>
  <c r="O26" i="37"/>
  <c r="O27" i="37"/>
  <c r="O28" i="37"/>
  <c r="O29" i="37"/>
  <c r="O30" i="37"/>
  <c r="O31" i="37"/>
  <c r="O32" i="37"/>
  <c r="O33" i="37"/>
  <c r="O34" i="37"/>
  <c r="O35" i="37"/>
  <c r="O36" i="37"/>
  <c r="J8" i="37"/>
  <c r="J9" i="37"/>
  <c r="K9" i="37" s="1"/>
  <c r="J13" i="37"/>
  <c r="J14" i="37"/>
  <c r="J15" i="37"/>
  <c r="J16" i="37"/>
  <c r="J17" i="37"/>
  <c r="J18" i="37"/>
  <c r="J19" i="37"/>
  <c r="J20" i="37"/>
  <c r="J21" i="37"/>
  <c r="J22" i="37"/>
  <c r="J23" i="37"/>
  <c r="J24" i="37"/>
  <c r="J25" i="37"/>
  <c r="J26" i="37"/>
  <c r="J27" i="37"/>
  <c r="J28" i="37"/>
  <c r="J29" i="37"/>
  <c r="J30" i="37"/>
  <c r="J31" i="37"/>
  <c r="J33" i="37"/>
  <c r="J34" i="37"/>
  <c r="J35" i="37"/>
  <c r="J36" i="37"/>
  <c r="F23" i="37"/>
  <c r="F24" i="37"/>
  <c r="F25" i="37"/>
  <c r="F26" i="37"/>
  <c r="F27" i="37"/>
  <c r="F28" i="37"/>
  <c r="F29" i="37"/>
  <c r="F30" i="37"/>
  <c r="F31" i="37"/>
  <c r="F33" i="37"/>
  <c r="F34" i="37"/>
  <c r="F35" i="37"/>
  <c r="F36" i="37"/>
  <c r="F13" i="37"/>
  <c r="F14" i="37"/>
  <c r="F15" i="37"/>
  <c r="F17" i="37"/>
  <c r="F18" i="37"/>
  <c r="F19" i="37"/>
  <c r="F20" i="37"/>
  <c r="F21" i="37"/>
  <c r="F22" i="37"/>
  <c r="B23" i="37"/>
  <c r="C23" i="37" s="1"/>
  <c r="G23" i="37" s="1"/>
  <c r="B24" i="37"/>
  <c r="C24" i="37" s="1"/>
  <c r="B25" i="37"/>
  <c r="C25" i="37" s="1"/>
  <c r="B26" i="37"/>
  <c r="C26" i="37" s="1"/>
  <c r="B27" i="37"/>
  <c r="C27" i="37" s="1"/>
  <c r="G27" i="37" s="1"/>
  <c r="B28" i="37"/>
  <c r="C28" i="37" s="1"/>
  <c r="B29" i="37"/>
  <c r="C29" i="37" s="1"/>
  <c r="B30" i="37"/>
  <c r="C30" i="37" s="1"/>
  <c r="B31" i="37"/>
  <c r="C31" i="37" s="1"/>
  <c r="B32" i="37"/>
  <c r="C32" i="37" s="1"/>
  <c r="B33" i="37"/>
  <c r="C33" i="37" s="1"/>
  <c r="B34" i="37"/>
  <c r="C34" i="37" s="1"/>
  <c r="B35" i="37"/>
  <c r="C35" i="37" s="1"/>
  <c r="B36" i="37"/>
  <c r="C36" i="37" s="1"/>
  <c r="K665" i="36"/>
  <c r="M664" i="36"/>
  <c r="K664" i="36"/>
  <c r="M663" i="36"/>
  <c r="K663" i="36"/>
  <c r="K662" i="36"/>
  <c r="M661" i="36"/>
  <c r="K661" i="36"/>
  <c r="M660" i="36"/>
  <c r="K660" i="36"/>
  <c r="K659" i="36"/>
  <c r="M658" i="36"/>
  <c r="K658" i="36"/>
  <c r="M657" i="36"/>
  <c r="K657" i="36"/>
  <c r="K656" i="36"/>
  <c r="M655" i="36"/>
  <c r="K655" i="36"/>
  <c r="M654" i="36"/>
  <c r="K654" i="36"/>
  <c r="K643" i="36"/>
  <c r="M642" i="36"/>
  <c r="K642" i="36"/>
  <c r="M641" i="36"/>
  <c r="K641" i="36"/>
  <c r="K640" i="36"/>
  <c r="M639" i="36"/>
  <c r="K639" i="36"/>
  <c r="M638" i="36"/>
  <c r="K638" i="36"/>
  <c r="K637" i="36"/>
  <c r="M636" i="36"/>
  <c r="K636" i="36"/>
  <c r="M635" i="36"/>
  <c r="K635" i="36"/>
  <c r="K634" i="36"/>
  <c r="M633" i="36"/>
  <c r="K633" i="36"/>
  <c r="M632" i="36"/>
  <c r="K632" i="36"/>
  <c r="K621" i="36"/>
  <c r="M620" i="36"/>
  <c r="K620" i="36"/>
  <c r="M619" i="36"/>
  <c r="K619" i="36"/>
  <c r="K618" i="36"/>
  <c r="M617" i="36"/>
  <c r="K617" i="36"/>
  <c r="M616" i="36"/>
  <c r="K616" i="36"/>
  <c r="K615" i="36"/>
  <c r="M614" i="36"/>
  <c r="K614" i="36"/>
  <c r="M613" i="36"/>
  <c r="K613" i="36"/>
  <c r="K612" i="36"/>
  <c r="M611" i="36"/>
  <c r="K611" i="36"/>
  <c r="M610" i="36"/>
  <c r="K610" i="36"/>
  <c r="K29" i="37" l="1"/>
  <c r="K25" i="37"/>
  <c r="G31" i="37"/>
  <c r="K30" i="37"/>
  <c r="G28" i="37"/>
  <c r="K26" i="37"/>
  <c r="G24" i="37"/>
  <c r="G35" i="37"/>
  <c r="K28" i="37"/>
  <c r="G30" i="37"/>
  <c r="K24" i="37"/>
  <c r="G26" i="37"/>
  <c r="K33" i="37"/>
  <c r="G33" i="37"/>
  <c r="G36" i="37"/>
  <c r="K36" i="37"/>
  <c r="G32" i="37"/>
  <c r="K32" i="37"/>
  <c r="K34" i="37"/>
  <c r="G34" i="37"/>
  <c r="G29" i="37"/>
  <c r="P29" i="37" s="1"/>
  <c r="G25" i="37"/>
  <c r="P25" i="37" s="1"/>
  <c r="K35" i="37"/>
  <c r="K31" i="37"/>
  <c r="K27" i="37"/>
  <c r="P27" i="37" s="1"/>
  <c r="K23" i="37"/>
  <c r="P23" i="37" s="1"/>
  <c r="G31" i="55"/>
  <c r="G65" i="55"/>
  <c r="S666" i="36"/>
  <c r="S654" i="36"/>
  <c r="S651" i="36"/>
  <c r="S648" i="36"/>
  <c r="F648" i="36"/>
  <c r="S644" i="36"/>
  <c r="S632" i="36"/>
  <c r="S629" i="36"/>
  <c r="S626" i="36"/>
  <c r="F626" i="36"/>
  <c r="S622" i="36"/>
  <c r="S610" i="36"/>
  <c r="S607" i="36"/>
  <c r="S604" i="36"/>
  <c r="F604" i="36"/>
  <c r="S588" i="36"/>
  <c r="S585" i="36"/>
  <c r="S582" i="36"/>
  <c r="F582" i="36"/>
  <c r="S566" i="36"/>
  <c r="S563" i="36"/>
  <c r="S560" i="36"/>
  <c r="F560" i="36"/>
  <c r="S541" i="36"/>
  <c r="S538" i="36"/>
  <c r="F538" i="36"/>
  <c r="S522" i="36"/>
  <c r="S519" i="36"/>
  <c r="S516" i="36"/>
  <c r="F516" i="36"/>
  <c r="S500" i="36"/>
  <c r="S497" i="36"/>
  <c r="S494" i="36"/>
  <c r="F494" i="36"/>
  <c r="S478" i="36"/>
  <c r="S475" i="36"/>
  <c r="S472" i="36"/>
  <c r="F472" i="36"/>
  <c r="S456" i="36"/>
  <c r="S453" i="36"/>
  <c r="S450" i="36"/>
  <c r="F450" i="36"/>
  <c r="S434" i="36"/>
  <c r="S431" i="36"/>
  <c r="S428" i="36"/>
  <c r="F428" i="36"/>
  <c r="S412" i="36"/>
  <c r="S409" i="36"/>
  <c r="S406" i="36"/>
  <c r="S390" i="36"/>
  <c r="S387" i="36"/>
  <c r="S384" i="36"/>
  <c r="F384" i="36"/>
  <c r="T4" i="21"/>
  <c r="U4" i="21"/>
  <c r="V4" i="21"/>
  <c r="W4" i="21"/>
  <c r="X4" i="21"/>
  <c r="Y4" i="21"/>
  <c r="Z4" i="21"/>
  <c r="AA4" i="21"/>
  <c r="AB4" i="21"/>
  <c r="AC4" i="21"/>
  <c r="AD4" i="21"/>
  <c r="AE4" i="21"/>
  <c r="AF4" i="21"/>
  <c r="AG4" i="21"/>
  <c r="B35" i="35"/>
  <c r="D35" i="35" s="1"/>
  <c r="B36" i="35"/>
  <c r="D36" i="35" s="1"/>
  <c r="B37" i="35"/>
  <c r="D37" i="35" s="1"/>
  <c r="B24" i="35"/>
  <c r="D24" i="35" s="1"/>
  <c r="B25" i="35"/>
  <c r="D25" i="35" s="1"/>
  <c r="B26" i="35"/>
  <c r="D26" i="35" s="1"/>
  <c r="B27" i="35"/>
  <c r="D27" i="35" s="1"/>
  <c r="B28" i="35"/>
  <c r="D28" i="35" s="1"/>
  <c r="B29" i="35"/>
  <c r="D29" i="35" s="1"/>
  <c r="B30" i="35"/>
  <c r="D30" i="35" s="1"/>
  <c r="B31" i="35"/>
  <c r="D31" i="35" s="1"/>
  <c r="B32" i="35"/>
  <c r="B33" i="35"/>
  <c r="B34" i="35"/>
  <c r="D34" i="35" s="1"/>
  <c r="P31" i="37" l="1"/>
  <c r="P28" i="37"/>
  <c r="P24" i="37"/>
  <c r="P35" i="37"/>
  <c r="P32" i="37"/>
  <c r="P30" i="37"/>
  <c r="P26" i="37"/>
  <c r="P36" i="37"/>
  <c r="D33" i="35"/>
  <c r="D32" i="35"/>
  <c r="P33" i="37"/>
  <c r="P34" i="37"/>
  <c r="G71" i="55"/>
  <c r="S547" i="36"/>
  <c r="S544" i="36"/>
  <c r="S503" i="36"/>
  <c r="S657" i="36" l="1"/>
  <c r="S635" i="36"/>
  <c r="S613" i="36"/>
  <c r="S591" i="36"/>
  <c r="S569" i="36"/>
  <c r="S553" i="36"/>
  <c r="S550" i="36"/>
  <c r="S556" i="36" s="1"/>
  <c r="S525" i="36"/>
  <c r="S509" i="36"/>
  <c r="S506" i="36"/>
  <c r="S481" i="36"/>
  <c r="S459" i="36"/>
  <c r="S437" i="36"/>
  <c r="S415" i="36"/>
  <c r="S393" i="36"/>
  <c r="S512" i="36" l="1"/>
  <c r="S663" i="36"/>
  <c r="S660" i="36"/>
  <c r="S641" i="36"/>
  <c r="S638" i="36"/>
  <c r="S619" i="36"/>
  <c r="S616" i="36"/>
  <c r="S597" i="36"/>
  <c r="S594" i="36"/>
  <c r="S575" i="36"/>
  <c r="S572" i="36"/>
  <c r="S531" i="36"/>
  <c r="S528" i="36"/>
  <c r="S487" i="36"/>
  <c r="S484" i="36"/>
  <c r="S465" i="36"/>
  <c r="S462" i="36"/>
  <c r="S443" i="36"/>
  <c r="S440" i="36"/>
  <c r="S421" i="36"/>
  <c r="S418" i="36"/>
  <c r="S399" i="36"/>
  <c r="S396" i="36"/>
  <c r="S468" i="36" l="1"/>
  <c r="S534" i="36"/>
  <c r="S600" i="36"/>
  <c r="S578" i="36"/>
  <c r="S490" i="36"/>
  <c r="S446" i="36"/>
  <c r="S424" i="36"/>
  <c r="S402" i="36"/>
  <c r="B15" i="56"/>
  <c r="C15" i="56" s="1"/>
  <c r="B16" i="56"/>
  <c r="C16" i="56" s="1"/>
  <c r="B17" i="56"/>
  <c r="C17" i="56" s="1"/>
  <c r="B18" i="56"/>
  <c r="C18" i="56" s="1"/>
  <c r="B19" i="56"/>
  <c r="C19" i="56" s="1"/>
  <c r="B20" i="56"/>
  <c r="C20" i="56" s="1"/>
  <c r="B21" i="56"/>
  <c r="C21" i="56" s="1"/>
  <c r="B22" i="56"/>
  <c r="C22" i="56" s="1"/>
  <c r="B23" i="56"/>
  <c r="C23" i="56" s="1"/>
  <c r="B24" i="56"/>
  <c r="C24" i="56" s="1"/>
  <c r="B25" i="56"/>
  <c r="C25" i="56" s="1"/>
  <c r="B26" i="56"/>
  <c r="C26" i="56" s="1"/>
  <c r="B27" i="56"/>
  <c r="C27" i="56" s="1"/>
  <c r="B28" i="56"/>
  <c r="C28" i="56" s="1"/>
  <c r="B29" i="56"/>
  <c r="C29" i="56" s="1"/>
  <c r="B14" i="56"/>
  <c r="B4" i="56"/>
  <c r="B3" i="56"/>
  <c r="B2" i="56"/>
  <c r="N12" i="56"/>
  <c r="X26" i="36"/>
  <c r="AD26" i="36" s="1"/>
  <c r="X27" i="36"/>
  <c r="AD27" i="36" s="1"/>
  <c r="A18" i="38"/>
  <c r="B18" i="38" s="1"/>
  <c r="K18" i="38"/>
  <c r="A19" i="38"/>
  <c r="B19" i="38" s="1"/>
  <c r="K19" i="38"/>
  <c r="FB8" i="55"/>
  <c r="FA2" i="55"/>
  <c r="EY73" i="55" s="1"/>
  <c r="ES8" i="55"/>
  <c r="ER2" i="55"/>
  <c r="EP73" i="55" s="1"/>
  <c r="C14" i="56" l="1"/>
  <c r="B21" i="37" l="1"/>
  <c r="C21" i="37" s="1"/>
  <c r="B22" i="37"/>
  <c r="C22" i="37" s="1"/>
  <c r="O21" i="37"/>
  <c r="O22" i="37"/>
  <c r="S377" i="36"/>
  <c r="S374" i="36"/>
  <c r="S371" i="36"/>
  <c r="S368" i="36"/>
  <c r="S365" i="36"/>
  <c r="S362" i="36"/>
  <c r="F362" i="36"/>
  <c r="S355" i="36"/>
  <c r="S352" i="36"/>
  <c r="S349" i="36"/>
  <c r="S346" i="36"/>
  <c r="S343" i="36"/>
  <c r="S340" i="36"/>
  <c r="F340" i="36"/>
  <c r="R4" i="21"/>
  <c r="S4" i="21"/>
  <c r="B22" i="35"/>
  <c r="D22" i="35" s="1"/>
  <c r="B23" i="35"/>
  <c r="D23" i="35" s="1"/>
  <c r="S380" i="36" l="1"/>
  <c r="S358" i="36"/>
  <c r="K22" i="37"/>
  <c r="G22" i="37"/>
  <c r="K21" i="37"/>
  <c r="G21" i="37"/>
  <c r="J7" i="37"/>
  <c r="P22" i="37" l="1"/>
  <c r="P21" i="37"/>
  <c r="T341" i="36" l="1"/>
  <c r="T649" i="36" s="1"/>
  <c r="L4" i="38" l="1"/>
  <c r="T319" i="36" l="1"/>
  <c r="T627" i="36" s="1"/>
  <c r="T297" i="36"/>
  <c r="T605" i="36" s="1"/>
  <c r="T275" i="36"/>
  <c r="T583" i="36" s="1"/>
  <c r="T253" i="36"/>
  <c r="T561" i="36" s="1"/>
  <c r="T231" i="36"/>
  <c r="T539" i="36" s="1"/>
  <c r="T209" i="36"/>
  <c r="T517" i="36" s="1"/>
  <c r="T187" i="36"/>
  <c r="T495" i="36" s="1"/>
  <c r="T165" i="36"/>
  <c r="T473" i="36" s="1"/>
  <c r="T143" i="36"/>
  <c r="T451" i="36" s="1"/>
  <c r="T121" i="36"/>
  <c r="T429" i="36" s="1"/>
  <c r="T99" i="36"/>
  <c r="T407" i="36" s="1"/>
  <c r="T55" i="36"/>
  <c r="T363" i="36" s="1"/>
  <c r="T385" i="36" s="1"/>
  <c r="V5" i="55" l="1"/>
  <c r="AE5" i="55" s="1"/>
  <c r="AN5" i="55" s="1"/>
  <c r="AW5" i="55" s="1"/>
  <c r="BF5" i="55" s="1"/>
  <c r="BO5" i="55" s="1"/>
  <c r="BX5" i="55" s="1"/>
  <c r="CG5" i="55" s="1"/>
  <c r="CP5" i="55" s="1"/>
  <c r="CY5" i="55" s="1"/>
  <c r="DH5" i="55" s="1"/>
  <c r="DQ5" i="55" s="1"/>
  <c r="DZ5" i="55" s="1"/>
  <c r="EI5" i="55" s="1"/>
  <c r="ER5" i="55" s="1"/>
  <c r="FA5" i="55" s="1"/>
  <c r="FJ5" i="55" s="1"/>
  <c r="FS5" i="55" s="1"/>
  <c r="GB5" i="55" s="1"/>
  <c r="GK5" i="55" s="1"/>
  <c r="GT5" i="55" s="1"/>
  <c r="HC5" i="55" s="1"/>
  <c r="HL5" i="55" s="1"/>
  <c r="HU5" i="55" s="1"/>
  <c r="ID5" i="55" s="1"/>
  <c r="IM5" i="55" s="1"/>
  <c r="IV5" i="55" s="1"/>
  <c r="JE5" i="55" s="1"/>
  <c r="JN5" i="55" s="1"/>
  <c r="EJ8" i="55" l="1"/>
  <c r="EA8" i="55"/>
  <c r="DR8" i="55"/>
  <c r="DI8" i="55"/>
  <c r="CZ8" i="55"/>
  <c r="CQ8" i="55"/>
  <c r="CH8" i="55"/>
  <c r="BY8" i="55"/>
  <c r="BP8" i="55"/>
  <c r="BG8" i="55"/>
  <c r="AX8" i="55"/>
  <c r="AO8" i="55"/>
  <c r="AF8" i="55"/>
  <c r="W8" i="55"/>
  <c r="N8" i="55"/>
  <c r="E8" i="55"/>
  <c r="X18" i="36" l="1"/>
  <c r="AD18" i="36" s="1"/>
  <c r="X19" i="36"/>
  <c r="AD19" i="36" s="1"/>
  <c r="X20" i="36"/>
  <c r="AD20" i="36" s="1"/>
  <c r="X21" i="36"/>
  <c r="AD21" i="36" s="1"/>
  <c r="X22" i="36"/>
  <c r="AD22" i="36" s="1"/>
  <c r="X23" i="36"/>
  <c r="AD23" i="36" s="1"/>
  <c r="X24" i="36"/>
  <c r="AD24" i="36" s="1"/>
  <c r="X25" i="36"/>
  <c r="AD25" i="36" s="1"/>
  <c r="BR79" i="55" l="1"/>
  <c r="I78" i="55"/>
  <c r="H78" i="55" s="1"/>
  <c r="EI2" i="55"/>
  <c r="EG73" i="55" s="1"/>
  <c r="DZ2" i="55"/>
  <c r="DX73" i="55" s="1"/>
  <c r="DQ2" i="55"/>
  <c r="DO73" i="55" s="1"/>
  <c r="DH2" i="55"/>
  <c r="DF73" i="55" s="1"/>
  <c r="CY2" i="55"/>
  <c r="CW73" i="55" s="1"/>
  <c r="CP2" i="55"/>
  <c r="CN73" i="55" s="1"/>
  <c r="CG2" i="55"/>
  <c r="CE73" i="55" s="1"/>
  <c r="BX2" i="55"/>
  <c r="BV73" i="55" s="1"/>
  <c r="BO2" i="55"/>
  <c r="BM73" i="55" s="1"/>
  <c r="BF2" i="55"/>
  <c r="BD73" i="55" s="1"/>
  <c r="AW2" i="55"/>
  <c r="AU73" i="55" s="1"/>
  <c r="AN2" i="55"/>
  <c r="AL73" i="55" s="1"/>
  <c r="AE2" i="55"/>
  <c r="AC73" i="55" s="1"/>
  <c r="V2" i="55"/>
  <c r="T73" i="55" s="1"/>
  <c r="M2" i="55"/>
  <c r="K73" i="55" s="1"/>
  <c r="G78" i="55"/>
  <c r="I79" i="55" l="1"/>
  <c r="H79" i="55" s="1"/>
  <c r="I80" i="55" l="1"/>
  <c r="H80" i="55" s="1"/>
  <c r="G80" i="55"/>
  <c r="I81" i="55" l="1"/>
  <c r="H81" i="55" s="1"/>
  <c r="I82" i="55" l="1"/>
  <c r="H82" i="55" s="1"/>
  <c r="G81" i="55"/>
  <c r="I83" i="55" l="1"/>
  <c r="H83" i="55" s="1"/>
  <c r="G82" i="55"/>
  <c r="I84" i="55" l="1"/>
  <c r="H84" i="55" s="1"/>
  <c r="G83" i="55"/>
  <c r="I85" i="55" l="1"/>
  <c r="H85" i="55" s="1"/>
  <c r="G84" i="55"/>
  <c r="I86" i="55" l="1"/>
  <c r="H86" i="55" s="1"/>
  <c r="AH13" i="36"/>
  <c r="X12" i="36"/>
  <c r="AD12" i="36" s="1"/>
  <c r="S333" i="36"/>
  <c r="S330" i="36"/>
  <c r="S327" i="36"/>
  <c r="S324" i="36"/>
  <c r="S321" i="36"/>
  <c r="S318" i="36"/>
  <c r="F318" i="36"/>
  <c r="S311" i="36"/>
  <c r="S308" i="36"/>
  <c r="S305" i="36"/>
  <c r="S296" i="36"/>
  <c r="F296" i="36"/>
  <c r="S289" i="36"/>
  <c r="S286" i="36"/>
  <c r="S283" i="36"/>
  <c r="S280" i="36"/>
  <c r="S277" i="36"/>
  <c r="S274" i="36"/>
  <c r="F274" i="36"/>
  <c r="S267" i="36"/>
  <c r="S264" i="36"/>
  <c r="S261" i="36"/>
  <c r="S258" i="36"/>
  <c r="S255" i="36"/>
  <c r="S252" i="36"/>
  <c r="F252" i="36"/>
  <c r="S245" i="36"/>
  <c r="S242" i="36"/>
  <c r="S239" i="36"/>
  <c r="S236" i="36"/>
  <c r="S233" i="36"/>
  <c r="S230" i="36"/>
  <c r="F230" i="36"/>
  <c r="S223" i="36"/>
  <c r="S220" i="36"/>
  <c r="S217" i="36"/>
  <c r="S214" i="36"/>
  <c r="S211" i="36"/>
  <c r="S208" i="36"/>
  <c r="F208" i="36"/>
  <c r="S201" i="36"/>
  <c r="S198" i="36"/>
  <c r="S195" i="36"/>
  <c r="S192" i="36"/>
  <c r="S189" i="36"/>
  <c r="S186" i="36"/>
  <c r="F186" i="36"/>
  <c r="S179" i="36"/>
  <c r="S176" i="36"/>
  <c r="S173" i="36"/>
  <c r="S170" i="36"/>
  <c r="S167" i="36"/>
  <c r="S164" i="36"/>
  <c r="F164" i="36"/>
  <c r="S157" i="36"/>
  <c r="S154" i="36"/>
  <c r="S151" i="36"/>
  <c r="S148" i="36"/>
  <c r="S145" i="36"/>
  <c r="S142" i="36"/>
  <c r="F142" i="36"/>
  <c r="S135" i="36"/>
  <c r="S132" i="36"/>
  <c r="S129" i="36"/>
  <c r="S126" i="36"/>
  <c r="S123" i="36"/>
  <c r="S120" i="36"/>
  <c r="F120" i="36"/>
  <c r="S113" i="36"/>
  <c r="S110" i="36"/>
  <c r="S107" i="36"/>
  <c r="S104" i="36"/>
  <c r="S101" i="36"/>
  <c r="S98" i="36"/>
  <c r="F98" i="36"/>
  <c r="S91" i="36"/>
  <c r="S88" i="36"/>
  <c r="S85" i="36"/>
  <c r="S82" i="36"/>
  <c r="S79" i="36"/>
  <c r="S76" i="36"/>
  <c r="F76" i="36"/>
  <c r="S69" i="36"/>
  <c r="S54" i="36"/>
  <c r="F54" i="36"/>
  <c r="S47" i="36"/>
  <c r="S32" i="36"/>
  <c r="F32" i="36"/>
  <c r="G79" i="55"/>
  <c r="G85" i="55"/>
  <c r="I87" i="55" l="1"/>
  <c r="H87" i="55" s="1"/>
  <c r="S116" i="36"/>
  <c r="S138" i="36"/>
  <c r="S204" i="36"/>
  <c r="S292" i="36"/>
  <c r="S94" i="36"/>
  <c r="S270" i="36"/>
  <c r="S160" i="36"/>
  <c r="S182" i="36"/>
  <c r="S248" i="36"/>
  <c r="S336" i="36"/>
  <c r="S72" i="36"/>
  <c r="S50" i="36"/>
  <c r="S226" i="36"/>
  <c r="S314" i="36"/>
  <c r="S10" i="36"/>
  <c r="S25" i="36"/>
  <c r="G86" i="55"/>
  <c r="I88" i="55" l="1"/>
  <c r="H88" i="55" s="1"/>
  <c r="AH14" i="36"/>
  <c r="Q4" i="21"/>
  <c r="P4" i="21"/>
  <c r="O4" i="21"/>
  <c r="N4" i="21"/>
  <c r="M4" i="21"/>
  <c r="L4" i="21"/>
  <c r="K4" i="21"/>
  <c r="J4" i="21"/>
  <c r="I4" i="21"/>
  <c r="H4" i="21"/>
  <c r="G4" i="21"/>
  <c r="F4" i="21"/>
  <c r="E4" i="21"/>
  <c r="D4" i="21"/>
  <c r="G87" i="55"/>
  <c r="I89" i="55" l="1"/>
  <c r="H89" i="55" s="1"/>
  <c r="AH15" i="36"/>
  <c r="G88" i="55"/>
  <c r="I90" i="55" l="1"/>
  <c r="H90" i="55" s="1"/>
  <c r="AH16" i="36"/>
  <c r="G89" i="55"/>
  <c r="I91" i="55" l="1"/>
  <c r="AH17" i="36"/>
  <c r="G90" i="55"/>
  <c r="H91" i="55" l="1"/>
  <c r="I92" i="55"/>
  <c r="AH18" i="36"/>
  <c r="G91" i="55"/>
  <c r="H92" i="55" l="1"/>
  <c r="I93" i="55"/>
  <c r="I94" i="55" s="1"/>
  <c r="AH19" i="36"/>
  <c r="G92" i="55"/>
  <c r="H94" i="55" l="1"/>
  <c r="I95" i="55"/>
  <c r="H93" i="55"/>
  <c r="AH20" i="36"/>
  <c r="G93" i="55"/>
  <c r="G94" i="55"/>
  <c r="H95" i="55" l="1"/>
  <c r="I96" i="55"/>
  <c r="AH21" i="36"/>
  <c r="S22" i="36"/>
  <c r="S19" i="36"/>
  <c r="G95" i="55"/>
  <c r="I97" i="55" l="1"/>
  <c r="H96" i="55"/>
  <c r="AH22" i="36"/>
  <c r="S28" i="36"/>
  <c r="O8" i="37"/>
  <c r="O9" i="37"/>
  <c r="O10" i="37"/>
  <c r="O11" i="37"/>
  <c r="O12" i="37"/>
  <c r="O13" i="37"/>
  <c r="O14" i="37"/>
  <c r="O15" i="37"/>
  <c r="O16" i="37"/>
  <c r="O17" i="37"/>
  <c r="O18" i="37"/>
  <c r="O19" i="37"/>
  <c r="O20" i="37"/>
  <c r="O7" i="37"/>
  <c r="C6" i="44"/>
  <c r="C7" i="44"/>
  <c r="C5" i="44"/>
  <c r="G96" i="55"/>
  <c r="H97" i="55" l="1"/>
  <c r="I98" i="55"/>
  <c r="AH23" i="36"/>
  <c r="G97" i="55"/>
  <c r="H98" i="55" l="1"/>
  <c r="I99" i="55"/>
  <c r="AH24" i="36"/>
  <c r="K5" i="38"/>
  <c r="K6" i="38"/>
  <c r="K7" i="38"/>
  <c r="K8" i="38"/>
  <c r="K9" i="38"/>
  <c r="K10" i="38"/>
  <c r="K11" i="38"/>
  <c r="K12" i="38"/>
  <c r="K13" i="38"/>
  <c r="K14" i="38"/>
  <c r="K15" i="38"/>
  <c r="K16" i="38"/>
  <c r="K17" i="38"/>
  <c r="K4" i="38"/>
  <c r="A6" i="38"/>
  <c r="B6" i="38" s="1"/>
  <c r="A7" i="38"/>
  <c r="B7" i="38" s="1"/>
  <c r="A8" i="38"/>
  <c r="B8" i="38" s="1"/>
  <c r="A9" i="38"/>
  <c r="B9" i="38" s="1"/>
  <c r="A10" i="38"/>
  <c r="B10" i="38" s="1"/>
  <c r="A11" i="38"/>
  <c r="B11" i="38" s="1"/>
  <c r="A12" i="38"/>
  <c r="B12" i="38" s="1"/>
  <c r="A13" i="38"/>
  <c r="B13" i="38" s="1"/>
  <c r="A14" i="38"/>
  <c r="B14" i="38" s="1"/>
  <c r="A15" i="38"/>
  <c r="B15" i="38" s="1"/>
  <c r="A16" i="38"/>
  <c r="B16" i="38" s="1"/>
  <c r="A17" i="38"/>
  <c r="B17" i="38" s="1"/>
  <c r="A5" i="38"/>
  <c r="B5" i="38" s="1"/>
  <c r="A4" i="38"/>
  <c r="B4" i="38" s="1"/>
  <c r="B8" i="37"/>
  <c r="C8" i="37" s="1"/>
  <c r="G8" i="37" s="1"/>
  <c r="B9" i="37"/>
  <c r="C9" i="37" s="1"/>
  <c r="G9" i="37" s="1"/>
  <c r="B13" i="37"/>
  <c r="C13" i="37" s="1"/>
  <c r="B14" i="37"/>
  <c r="C14" i="37" s="1"/>
  <c r="B15" i="37"/>
  <c r="C15" i="37" s="1"/>
  <c r="B16" i="37"/>
  <c r="C16" i="37" s="1"/>
  <c r="G16" i="37" s="1"/>
  <c r="B17" i="37"/>
  <c r="C17" i="37" s="1"/>
  <c r="B18" i="37"/>
  <c r="C18" i="37" s="1"/>
  <c r="B19" i="37"/>
  <c r="C19" i="37" s="1"/>
  <c r="B20" i="37"/>
  <c r="C20" i="37" s="1"/>
  <c r="X13" i="36"/>
  <c r="AD13" i="36" s="1"/>
  <c r="X14" i="36"/>
  <c r="AD14" i="36" s="1"/>
  <c r="X15" i="36"/>
  <c r="AD15" i="36" s="1"/>
  <c r="X16" i="36"/>
  <c r="AD16" i="36" s="1"/>
  <c r="X17" i="36"/>
  <c r="AD17" i="36" s="1"/>
  <c r="F10" i="36"/>
  <c r="G98" i="55"/>
  <c r="H99" i="55" l="1"/>
  <c r="I100" i="55"/>
  <c r="G15" i="37"/>
  <c r="K15" i="37"/>
  <c r="K18" i="37"/>
  <c r="G18" i="37"/>
  <c r="K14" i="37"/>
  <c r="G14" i="37"/>
  <c r="G19" i="37"/>
  <c r="K19" i="37"/>
  <c r="K17" i="37"/>
  <c r="G17" i="37"/>
  <c r="K13" i="37"/>
  <c r="G13" i="37"/>
  <c r="G20" i="37"/>
  <c r="K20" i="37"/>
  <c r="K16" i="37"/>
  <c r="AH25" i="36"/>
  <c r="B10" i="35"/>
  <c r="B11" i="35"/>
  <c r="B12" i="35"/>
  <c r="B13" i="35"/>
  <c r="B14" i="35"/>
  <c r="D14" i="35" s="1"/>
  <c r="B15" i="35"/>
  <c r="D15" i="35" s="1"/>
  <c r="B16" i="35"/>
  <c r="D16" i="35" s="1"/>
  <c r="B17" i="35"/>
  <c r="D17" i="35" s="1"/>
  <c r="B18" i="35"/>
  <c r="D18" i="35" s="1"/>
  <c r="B19" i="35"/>
  <c r="D19" i="35" s="1"/>
  <c r="B20" i="35"/>
  <c r="D20" i="35" s="1"/>
  <c r="B21" i="35"/>
  <c r="D21" i="35" s="1"/>
  <c r="B9" i="35"/>
  <c r="G99" i="55"/>
  <c r="H100" i="55" l="1"/>
  <c r="I101" i="55"/>
  <c r="P8" i="37"/>
  <c r="E6" i="44" s="1"/>
  <c r="P16" i="37"/>
  <c r="P13" i="37"/>
  <c r="P11" i="37"/>
  <c r="P17" i="37"/>
  <c r="P18" i="37"/>
  <c r="P12" i="37"/>
  <c r="P20" i="37"/>
  <c r="P10" i="37"/>
  <c r="P9" i="37"/>
  <c r="E7" i="44" s="1"/>
  <c r="P19" i="37"/>
  <c r="P14" i="37"/>
  <c r="P15" i="37"/>
  <c r="AH26" i="36"/>
  <c r="AH27" i="36" s="1"/>
  <c r="AH28" i="36" s="1"/>
  <c r="AH29" i="36" s="1"/>
  <c r="AH30" i="36" s="1"/>
  <c r="AH31" i="36" s="1"/>
  <c r="AH32" i="36" s="1"/>
  <c r="AH33" i="36" s="1"/>
  <c r="AH34" i="36" s="1"/>
  <c r="AH35" i="36" s="1"/>
  <c r="AH36" i="36" s="1"/>
  <c r="AH37" i="36" s="1"/>
  <c r="AH38" i="36" s="1"/>
  <c r="AH39" i="36" s="1"/>
  <c r="AH40" i="36" s="1"/>
  <c r="AH41" i="36" s="1"/>
  <c r="G100" i="55"/>
  <c r="H101" i="55" l="1"/>
  <c r="I102" i="55"/>
  <c r="B7" i="37"/>
  <c r="C7" i="37" s="1"/>
  <c r="G7" i="37" s="1"/>
  <c r="G101" i="55"/>
  <c r="H102" i="55" l="1"/>
  <c r="I103" i="55"/>
  <c r="P6" i="36"/>
  <c r="G102" i="55"/>
  <c r="H103" i="55" l="1"/>
  <c r="I104" i="55"/>
  <c r="S403" i="36"/>
  <c r="S447" i="36"/>
  <c r="B446" i="36" s="1"/>
  <c r="S469" i="36"/>
  <c r="S513" i="36"/>
  <c r="S557" i="36"/>
  <c r="S645" i="36"/>
  <c r="S623" i="36"/>
  <c r="S601" i="36"/>
  <c r="S667" i="36"/>
  <c r="S491" i="36"/>
  <c r="S535" i="36"/>
  <c r="S579" i="36"/>
  <c r="S425" i="36"/>
  <c r="S381" i="36"/>
  <c r="S359" i="36"/>
  <c r="S29" i="36"/>
  <c r="T28" i="36" s="1"/>
  <c r="S139" i="36"/>
  <c r="S117" i="36"/>
  <c r="S293" i="36"/>
  <c r="S205" i="36"/>
  <c r="S73" i="36"/>
  <c r="S249" i="36"/>
  <c r="S227" i="36"/>
  <c r="S161" i="36"/>
  <c r="S183" i="36"/>
  <c r="S271" i="36"/>
  <c r="B270" i="36" s="1"/>
  <c r="S337" i="36"/>
  <c r="S95" i="36"/>
  <c r="S315" i="36"/>
  <c r="S51" i="36"/>
  <c r="B8" i="35"/>
  <c r="G103" i="55"/>
  <c r="AE12" i="36"/>
  <c r="H5" i="21" l="1"/>
  <c r="L5" i="21"/>
  <c r="P5" i="21"/>
  <c r="T5" i="21"/>
  <c r="X5" i="21"/>
  <c r="AB5" i="21"/>
  <c r="AF5" i="21"/>
  <c r="Q5" i="21"/>
  <c r="Y5" i="21"/>
  <c r="E5" i="21"/>
  <c r="I5" i="21"/>
  <c r="U5" i="21"/>
  <c r="F5" i="21"/>
  <c r="J5" i="21"/>
  <c r="N5" i="21"/>
  <c r="R5" i="21"/>
  <c r="V5" i="21"/>
  <c r="Z5" i="21"/>
  <c r="AD5" i="21"/>
  <c r="D5" i="21"/>
  <c r="AG5" i="21"/>
  <c r="G5" i="21"/>
  <c r="K5" i="21"/>
  <c r="O5" i="21"/>
  <c r="S5" i="21"/>
  <c r="W5" i="21"/>
  <c r="AA5" i="21"/>
  <c r="AE5" i="21"/>
  <c r="M5" i="21"/>
  <c r="AC5" i="21"/>
  <c r="I105" i="55"/>
  <c r="H104" i="55"/>
  <c r="T644" i="36"/>
  <c r="B644" i="36"/>
  <c r="B666" i="36"/>
  <c r="T666" i="36"/>
  <c r="B512" i="36"/>
  <c r="T512" i="36"/>
  <c r="B490" i="36"/>
  <c r="T490" i="36"/>
  <c r="T446" i="36"/>
  <c r="T424" i="36"/>
  <c r="B424" i="36"/>
  <c r="B556" i="36"/>
  <c r="T556" i="36"/>
  <c r="B402" i="36"/>
  <c r="T402" i="36"/>
  <c r="B578" i="36"/>
  <c r="T578" i="36"/>
  <c r="T600" i="36"/>
  <c r="B600" i="36"/>
  <c r="T534" i="36"/>
  <c r="B534" i="36"/>
  <c r="B622" i="36"/>
  <c r="T622" i="36"/>
  <c r="B468" i="36"/>
  <c r="T468" i="36"/>
  <c r="B358" i="36"/>
  <c r="T358" i="36"/>
  <c r="T380" i="36"/>
  <c r="B380" i="36"/>
  <c r="Y12" i="36"/>
  <c r="Z12" i="36" s="1"/>
  <c r="B160" i="36"/>
  <c r="T160" i="36"/>
  <c r="T204" i="36"/>
  <c r="B204" i="36"/>
  <c r="T336" i="36"/>
  <c r="B336" i="36"/>
  <c r="T226" i="36"/>
  <c r="B226" i="36"/>
  <c r="B292" i="36"/>
  <c r="T292" i="36"/>
  <c r="T94" i="36"/>
  <c r="B94" i="36"/>
  <c r="T50" i="36"/>
  <c r="B50" i="36"/>
  <c r="T270" i="36"/>
  <c r="B248" i="36"/>
  <c r="T248" i="36"/>
  <c r="B116" i="36"/>
  <c r="T116" i="36"/>
  <c r="T314" i="36"/>
  <c r="B314" i="36"/>
  <c r="T182" i="36"/>
  <c r="B182" i="36"/>
  <c r="T72" i="36"/>
  <c r="B72" i="36"/>
  <c r="B138" i="36"/>
  <c r="T138" i="36"/>
  <c r="P7" i="37"/>
  <c r="B28" i="36"/>
  <c r="AE20" i="36"/>
  <c r="AE30" i="36"/>
  <c r="AE32" i="36"/>
  <c r="AE25" i="36"/>
  <c r="AE40" i="36"/>
  <c r="AE26" i="36"/>
  <c r="AE35" i="36"/>
  <c r="AE41" i="36"/>
  <c r="AE28" i="36"/>
  <c r="AE14" i="36"/>
  <c r="AE38" i="36"/>
  <c r="AE37" i="36"/>
  <c r="AE34" i="36"/>
  <c r="AE29" i="36"/>
  <c r="AE13" i="36"/>
  <c r="AE39" i="36"/>
  <c r="AE27" i="36"/>
  <c r="AE36" i="36"/>
  <c r="AE24" i="36"/>
  <c r="AE15" i="36"/>
  <c r="AE23" i="36"/>
  <c r="AE16" i="36"/>
  <c r="AE17" i="36"/>
  <c r="G104" i="55"/>
  <c r="AE21" i="36"/>
  <c r="AE22" i="36"/>
  <c r="AE31" i="36"/>
  <c r="AE18" i="36"/>
  <c r="AE19" i="36"/>
  <c r="AE33" i="36"/>
  <c r="D5" i="44" l="1"/>
  <c r="I5" i="44" s="1"/>
  <c r="F14" i="56" s="1"/>
  <c r="G14" i="56" s="1"/>
  <c r="H105" i="55"/>
  <c r="I106" i="55"/>
  <c r="Y39" i="36"/>
  <c r="Z39" i="36" s="1"/>
  <c r="Y38" i="36"/>
  <c r="Z38" i="36" s="1"/>
  <c r="Y37" i="36"/>
  <c r="Z37" i="36" s="1"/>
  <c r="Y36" i="36"/>
  <c r="Z36" i="36" s="1"/>
  <c r="Y40" i="36"/>
  <c r="Z40" i="36" s="1"/>
  <c r="Y28" i="36"/>
  <c r="Z28" i="36" s="1"/>
  <c r="Y34" i="36"/>
  <c r="Z34" i="36" s="1"/>
  <c r="Y32" i="36"/>
  <c r="Z32" i="36" s="1"/>
  <c r="Y29" i="36"/>
  <c r="Z29" i="36" s="1"/>
  <c r="Y31" i="36"/>
  <c r="Z31" i="36" s="1"/>
  <c r="Y35" i="36"/>
  <c r="Z35" i="36" s="1"/>
  <c r="Y33" i="36"/>
  <c r="Z33" i="36" s="1"/>
  <c r="Y30" i="36"/>
  <c r="Z30" i="36" s="1"/>
  <c r="Y27" i="36"/>
  <c r="Z27" i="36" s="1"/>
  <c r="Y26" i="36"/>
  <c r="Z26" i="36" s="1"/>
  <c r="Y17" i="36"/>
  <c r="Z17" i="36" s="1"/>
  <c r="Y24" i="36"/>
  <c r="Z24" i="36" s="1"/>
  <c r="Y23" i="36"/>
  <c r="Z23" i="36" s="1"/>
  <c r="Y21" i="36"/>
  <c r="Z21" i="36" s="1"/>
  <c r="Y19" i="36"/>
  <c r="Z19" i="36" s="1"/>
  <c r="Y18" i="36"/>
  <c r="Z18" i="36" s="1"/>
  <c r="Y13" i="36"/>
  <c r="Z13" i="36" s="1"/>
  <c r="D6" i="44" s="1"/>
  <c r="Y20" i="36"/>
  <c r="Z20" i="36" s="1"/>
  <c r="Y22" i="36"/>
  <c r="Z22" i="36" s="1"/>
  <c r="Y16" i="36"/>
  <c r="Z16" i="36" s="1"/>
  <c r="Y25" i="36"/>
  <c r="Z25" i="36" s="1"/>
  <c r="Y14" i="36"/>
  <c r="Z14" i="36" s="1"/>
  <c r="D7" i="44" s="1"/>
  <c r="Y15" i="36"/>
  <c r="Z15" i="36" s="1"/>
  <c r="G105" i="55"/>
  <c r="M14" i="56" l="1"/>
  <c r="N14" i="56"/>
  <c r="K14" i="56"/>
  <c r="L14" i="56"/>
  <c r="I14" i="56"/>
  <c r="J14" i="56"/>
  <c r="H14" i="56"/>
  <c r="I7" i="44"/>
  <c r="F16" i="56" s="1"/>
  <c r="M16" i="56" s="1"/>
  <c r="M45" i="56" s="1"/>
  <c r="I6" i="44"/>
  <c r="F15" i="56" s="1"/>
  <c r="F31" i="56"/>
  <c r="M31" i="56" s="1"/>
  <c r="F41" i="56"/>
  <c r="F28" i="56"/>
  <c r="M28" i="56" s="1"/>
  <c r="F34" i="56"/>
  <c r="M34" i="56" s="1"/>
  <c r="F38" i="56"/>
  <c r="M38" i="56" s="1"/>
  <c r="F42" i="56"/>
  <c r="F37" i="56"/>
  <c r="M37" i="56" s="1"/>
  <c r="F39" i="56"/>
  <c r="M39" i="56" s="1"/>
  <c r="F32" i="56"/>
  <c r="M32" i="56" s="1"/>
  <c r="F27" i="56"/>
  <c r="M27" i="56" s="1"/>
  <c r="F36" i="56"/>
  <c r="M36" i="56" s="1"/>
  <c r="F26" i="56"/>
  <c r="M26" i="56" s="1"/>
  <c r="F33" i="56"/>
  <c r="M33" i="56" s="1"/>
  <c r="F40" i="56"/>
  <c r="M40" i="56" s="1"/>
  <c r="H106" i="55"/>
  <c r="I107" i="55"/>
  <c r="H107" i="55" s="1"/>
  <c r="Y41" i="36"/>
  <c r="Z41" i="36" s="1"/>
  <c r="F22" i="56"/>
  <c r="M22" i="56" s="1"/>
  <c r="F23" i="56"/>
  <c r="M23" i="56" s="1"/>
  <c r="F20" i="56"/>
  <c r="M20" i="56" s="1"/>
  <c r="F25" i="56"/>
  <c r="M25" i="56" s="1"/>
  <c r="F24" i="56"/>
  <c r="M24" i="56" s="1"/>
  <c r="F21" i="56"/>
  <c r="M21" i="56" s="1"/>
  <c r="G107" i="55"/>
  <c r="G106" i="55"/>
  <c r="M15" i="56" l="1"/>
  <c r="L16" i="56"/>
  <c r="J16" i="56"/>
  <c r="K16" i="56"/>
  <c r="I16" i="56"/>
  <c r="K15" i="56"/>
  <c r="L15" i="56"/>
  <c r="I15" i="56"/>
  <c r="J15" i="56"/>
  <c r="G15" i="56"/>
  <c r="G16" i="56"/>
  <c r="M42" i="56"/>
  <c r="M41" i="56"/>
  <c r="G32" i="56"/>
  <c r="H32" i="56" s="1"/>
  <c r="G28" i="56"/>
  <c r="H28" i="56" s="1"/>
  <c r="G37" i="56"/>
  <c r="H37" i="56" s="1"/>
  <c r="G38" i="56"/>
  <c r="H38" i="56" s="1"/>
  <c r="G33" i="56"/>
  <c r="H33" i="56" s="1"/>
  <c r="G31" i="56"/>
  <c r="H31" i="56" s="1"/>
  <c r="G27" i="56"/>
  <c r="H27" i="56" s="1"/>
  <c r="I41" i="56"/>
  <c r="O41" i="56"/>
  <c r="J41" i="56"/>
  <c r="G40" i="56"/>
  <c r="H40" i="56" s="1"/>
  <c r="I40" i="56"/>
  <c r="J40" i="56"/>
  <c r="O40" i="56"/>
  <c r="G39" i="56"/>
  <c r="H39" i="56" s="1"/>
  <c r="G26" i="56"/>
  <c r="H26" i="56" s="1"/>
  <c r="G34" i="56"/>
  <c r="H34" i="56" s="1"/>
  <c r="O42" i="56"/>
  <c r="I42" i="56"/>
  <c r="J42" i="56"/>
  <c r="G36" i="56"/>
  <c r="H36" i="56" s="1"/>
  <c r="G25" i="56"/>
  <c r="H25" i="56" s="1"/>
  <c r="G21" i="56"/>
  <c r="H21" i="56" s="1"/>
  <c r="G20" i="56"/>
  <c r="H20" i="56" s="1"/>
  <c r="G22" i="56"/>
  <c r="H22" i="56" s="1"/>
  <c r="G24" i="56"/>
  <c r="H24" i="56" s="1"/>
  <c r="G23" i="56"/>
  <c r="H23" i="56" s="1"/>
  <c r="F29" i="56"/>
  <c r="M29" i="56" s="1"/>
  <c r="H15" i="56" l="1"/>
  <c r="N15" i="56" s="1"/>
  <c r="Q8" i="56"/>
  <c r="H16" i="56"/>
  <c r="N16" i="56" s="1"/>
  <c r="F43" i="56"/>
  <c r="M43" i="56" s="1"/>
  <c r="F30" i="56"/>
  <c r="M30" i="56" s="1"/>
  <c r="G41" i="56"/>
  <c r="H41" i="56" s="1"/>
  <c r="G29" i="56"/>
  <c r="H29" i="56" s="1"/>
  <c r="G30" i="56" l="1"/>
  <c r="H30" i="56" s="1"/>
  <c r="I43" i="56"/>
  <c r="O43" i="56"/>
  <c r="J43" i="56"/>
  <c r="G42" i="56"/>
  <c r="H42" i="56" s="1"/>
  <c r="G43" i="56"/>
  <c r="H43" i="56" s="1"/>
  <c r="I23" i="56" l="1"/>
  <c r="J23" i="56" l="1"/>
  <c r="O23" i="56" l="1"/>
  <c r="F35" i="56" l="1"/>
  <c r="M35" i="56" s="1"/>
  <c r="G35" i="56" l="1"/>
  <c r="H35" i="56" s="1"/>
  <c r="N41" i="56" l="1"/>
  <c r="N40" i="56"/>
  <c r="G11" i="56"/>
  <c r="N23" i="56"/>
  <c r="N42" i="56"/>
  <c r="N43" i="56"/>
  <c r="J35" i="56" l="1"/>
  <c r="J22" i="56"/>
  <c r="J32" i="56"/>
  <c r="J38" i="56"/>
  <c r="J36" i="56"/>
  <c r="I37" i="56"/>
  <c r="J34" i="56"/>
  <c r="J25" i="56"/>
  <c r="I39" i="56"/>
  <c r="J39" i="56"/>
  <c r="I33" i="56"/>
  <c r="J33" i="56"/>
  <c r="I26" i="56"/>
  <c r="J24" i="56"/>
  <c r="J26" i="56"/>
  <c r="J27" i="56"/>
  <c r="J20" i="56"/>
  <c r="J28" i="56"/>
  <c r="I24" i="56"/>
  <c r="I20" i="56"/>
  <c r="J21" i="56"/>
  <c r="J29" i="56"/>
  <c r="I27" i="56"/>
  <c r="I28" i="56"/>
  <c r="J30" i="56"/>
  <c r="I29" i="56"/>
  <c r="I30" i="56"/>
  <c r="I31" i="56"/>
  <c r="J31" i="56"/>
  <c r="I25" i="56" l="1"/>
  <c r="N25" i="56" s="1"/>
  <c r="I38" i="56"/>
  <c r="N38" i="56" s="1"/>
  <c r="I22" i="56"/>
  <c r="N22" i="56" s="1"/>
  <c r="I35" i="56"/>
  <c r="N35" i="56" s="1"/>
  <c r="O35" i="56" s="1"/>
  <c r="I32" i="56"/>
  <c r="N32" i="56" s="1"/>
  <c r="J37" i="56"/>
  <c r="N37" i="56" s="1"/>
  <c r="O37" i="56" s="1"/>
  <c r="I34" i="56"/>
  <c r="N34" i="56" s="1"/>
  <c r="O34" i="56" s="1"/>
  <c r="I36" i="56"/>
  <c r="N36" i="56" s="1"/>
  <c r="O36" i="56" s="1"/>
  <c r="N39" i="56"/>
  <c r="N24" i="56"/>
  <c r="N26" i="56"/>
  <c r="N20" i="56"/>
  <c r="N28" i="56"/>
  <c r="N33" i="56"/>
  <c r="N27" i="56"/>
  <c r="N29" i="56"/>
  <c r="I21" i="56"/>
  <c r="N21" i="56" s="1"/>
  <c r="N30" i="56"/>
  <c r="N31" i="56"/>
  <c r="U14" i="56" l="1"/>
  <c r="U15" i="56"/>
  <c r="U19" i="56"/>
  <c r="U23" i="56"/>
  <c r="U27" i="56"/>
  <c r="U31" i="56"/>
  <c r="U35" i="56"/>
  <c r="U16" i="56"/>
  <c r="U20" i="56"/>
  <c r="U24" i="56"/>
  <c r="U28" i="56"/>
  <c r="U32" i="56"/>
  <c r="U36" i="56"/>
  <c r="U40" i="56"/>
  <c r="U17" i="56"/>
  <c r="U21" i="56"/>
  <c r="U25" i="56"/>
  <c r="U29" i="56"/>
  <c r="U33" i="56"/>
  <c r="U37" i="56"/>
  <c r="U41" i="56"/>
  <c r="U18" i="56"/>
  <c r="U22" i="56"/>
  <c r="U26" i="56"/>
  <c r="U30" i="56"/>
  <c r="U34" i="56"/>
  <c r="U38" i="56"/>
  <c r="U42" i="56"/>
  <c r="U39" i="56"/>
  <c r="U43" i="56"/>
  <c r="O22" i="56"/>
  <c r="O32" i="56"/>
  <c r="O25" i="56"/>
  <c r="O38" i="56"/>
  <c r="O39" i="56"/>
  <c r="O33" i="56"/>
  <c r="O26" i="56"/>
  <c r="O24" i="56"/>
  <c r="O21" i="56"/>
  <c r="O28" i="56"/>
  <c r="O30" i="56"/>
  <c r="O27" i="56"/>
  <c r="O29" i="56"/>
  <c r="O20" i="56"/>
  <c r="O31" i="56"/>
</calcChain>
</file>

<file path=xl/comments1.xml><?xml version="1.0" encoding="utf-8"?>
<comments xmlns="http://schemas.openxmlformats.org/spreadsheetml/2006/main">
  <authors>
    <author>Gustavo</author>
    <author>LENOVO</author>
  </authors>
  <commentList>
    <comment ref="T11" authorId="0" shapeId="0">
      <text>
        <r>
          <rPr>
            <b/>
            <sz val="9"/>
            <color indexed="81"/>
            <rFont val="Tahoma"/>
            <family val="2"/>
          </rPr>
          <t>Gustavo:</t>
        </r>
        <r>
          <rPr>
            <sz val="9"/>
            <color indexed="81"/>
            <rFont val="Tahoma"/>
            <family val="2"/>
          </rPr>
          <t xml:space="preserve">
Experiencia específica
</t>
        </r>
      </text>
    </comment>
    <comment ref="T33" authorId="0" shapeId="0">
      <text>
        <r>
          <rPr>
            <b/>
            <sz val="9"/>
            <color indexed="81"/>
            <rFont val="Tahoma"/>
            <family val="2"/>
          </rPr>
          <t>Gustavo:</t>
        </r>
        <r>
          <rPr>
            <sz val="9"/>
            <color indexed="81"/>
            <rFont val="Tahoma"/>
            <family val="2"/>
          </rPr>
          <t xml:space="preserve">
Experiencia específica
</t>
        </r>
      </text>
    </comment>
    <comment ref="G63" authorId="1" shapeId="0">
      <text>
        <r>
          <rPr>
            <b/>
            <sz val="9"/>
            <color indexed="81"/>
            <rFont val="Tahoma"/>
            <family val="2"/>
          </rPr>
          <t>Se hace la corrección de acuerdo a la información que aparece en el RUP</t>
        </r>
      </text>
    </comment>
    <comment ref="T143" authorId="0" shapeId="0">
      <text>
        <r>
          <rPr>
            <b/>
            <sz val="9"/>
            <color indexed="81"/>
            <rFont val="Tahoma"/>
            <family val="2"/>
          </rPr>
          <t>Gustavo:</t>
        </r>
        <r>
          <rPr>
            <sz val="9"/>
            <color indexed="81"/>
            <rFont val="Tahoma"/>
            <family val="2"/>
          </rPr>
          <t xml:space="preserve">
Experiencia específica
</t>
        </r>
      </text>
    </comment>
    <comment ref="T165" authorId="0" shapeId="0">
      <text>
        <r>
          <rPr>
            <b/>
            <sz val="9"/>
            <color indexed="81"/>
            <rFont val="Tahoma"/>
            <family val="2"/>
          </rPr>
          <t>Gustavo:</t>
        </r>
        <r>
          <rPr>
            <sz val="9"/>
            <color indexed="81"/>
            <rFont val="Tahoma"/>
            <family val="2"/>
          </rPr>
          <t xml:space="preserve">
Experiencia específica
</t>
        </r>
      </text>
    </comment>
    <comment ref="T187" authorId="0" shapeId="0">
      <text>
        <r>
          <rPr>
            <b/>
            <sz val="9"/>
            <color indexed="81"/>
            <rFont val="Tahoma"/>
            <family val="2"/>
          </rPr>
          <t>Gustavo:</t>
        </r>
        <r>
          <rPr>
            <sz val="9"/>
            <color indexed="81"/>
            <rFont val="Tahoma"/>
            <family val="2"/>
          </rPr>
          <t xml:space="preserve">
Experiencia específica
</t>
        </r>
      </text>
    </comment>
    <comment ref="T209" authorId="0" shapeId="0">
      <text>
        <r>
          <rPr>
            <b/>
            <sz val="9"/>
            <color indexed="81"/>
            <rFont val="Tahoma"/>
            <family val="2"/>
          </rPr>
          <t>Gustavo:</t>
        </r>
        <r>
          <rPr>
            <sz val="9"/>
            <color indexed="81"/>
            <rFont val="Tahoma"/>
            <family val="2"/>
          </rPr>
          <t xml:space="preserve">
Experiencia específica
</t>
        </r>
      </text>
    </comment>
    <comment ref="T231" authorId="0" shapeId="0">
      <text>
        <r>
          <rPr>
            <b/>
            <sz val="9"/>
            <color indexed="81"/>
            <rFont val="Tahoma"/>
            <family val="2"/>
          </rPr>
          <t>Gustavo:</t>
        </r>
        <r>
          <rPr>
            <sz val="9"/>
            <color indexed="81"/>
            <rFont val="Tahoma"/>
            <family val="2"/>
          </rPr>
          <t xml:space="preserve">
Experiencia específica
</t>
        </r>
      </text>
    </comment>
    <comment ref="T253" authorId="0" shapeId="0">
      <text>
        <r>
          <rPr>
            <b/>
            <sz val="9"/>
            <color indexed="81"/>
            <rFont val="Tahoma"/>
            <family val="2"/>
          </rPr>
          <t>Gustavo:</t>
        </r>
        <r>
          <rPr>
            <sz val="9"/>
            <color indexed="81"/>
            <rFont val="Tahoma"/>
            <family val="2"/>
          </rPr>
          <t xml:space="preserve">
Experiencia específica
</t>
        </r>
      </text>
    </comment>
    <comment ref="T275" authorId="0" shapeId="0">
      <text>
        <r>
          <rPr>
            <b/>
            <sz val="9"/>
            <color indexed="81"/>
            <rFont val="Tahoma"/>
            <family val="2"/>
          </rPr>
          <t>Gustavo:</t>
        </r>
        <r>
          <rPr>
            <sz val="9"/>
            <color indexed="81"/>
            <rFont val="Tahoma"/>
            <family val="2"/>
          </rPr>
          <t xml:space="preserve">
Experiencia específica
</t>
        </r>
      </text>
    </comment>
    <comment ref="T297" authorId="0" shapeId="0">
      <text>
        <r>
          <rPr>
            <b/>
            <sz val="9"/>
            <color indexed="81"/>
            <rFont val="Tahoma"/>
            <family val="2"/>
          </rPr>
          <t>Gustavo:</t>
        </r>
        <r>
          <rPr>
            <sz val="9"/>
            <color indexed="81"/>
            <rFont val="Tahoma"/>
            <family val="2"/>
          </rPr>
          <t xml:space="preserve">
Experiencia específica
</t>
        </r>
      </text>
    </comment>
    <comment ref="T319" authorId="0" shapeId="0">
      <text>
        <r>
          <rPr>
            <b/>
            <sz val="9"/>
            <color indexed="81"/>
            <rFont val="Tahoma"/>
            <family val="2"/>
          </rPr>
          <t>Gustavo:</t>
        </r>
        <r>
          <rPr>
            <sz val="9"/>
            <color indexed="81"/>
            <rFont val="Tahoma"/>
            <family val="2"/>
          </rPr>
          <t xml:space="preserve">
Experiencia específica
</t>
        </r>
      </text>
    </comment>
    <comment ref="T341" authorId="0" shapeId="0">
      <text>
        <r>
          <rPr>
            <b/>
            <sz val="9"/>
            <color indexed="81"/>
            <rFont val="Tahoma"/>
            <family val="2"/>
          </rPr>
          <t>Gustavo:</t>
        </r>
        <r>
          <rPr>
            <sz val="9"/>
            <color indexed="81"/>
            <rFont val="Tahoma"/>
            <family val="2"/>
          </rPr>
          <t xml:space="preserve">
Experiencia específica
</t>
        </r>
      </text>
    </comment>
    <comment ref="T363" authorId="0" shapeId="0">
      <text>
        <r>
          <rPr>
            <b/>
            <sz val="9"/>
            <color indexed="81"/>
            <rFont val="Tahoma"/>
            <family val="2"/>
          </rPr>
          <t>Gustavo:</t>
        </r>
        <r>
          <rPr>
            <sz val="9"/>
            <color indexed="81"/>
            <rFont val="Tahoma"/>
            <family val="2"/>
          </rPr>
          <t xml:space="preserve">
Experiencia específica
</t>
        </r>
      </text>
    </comment>
    <comment ref="T385" authorId="0" shapeId="0">
      <text>
        <r>
          <rPr>
            <b/>
            <sz val="9"/>
            <color indexed="81"/>
            <rFont val="Tahoma"/>
            <family val="2"/>
          </rPr>
          <t>Gustavo:</t>
        </r>
        <r>
          <rPr>
            <sz val="9"/>
            <color indexed="81"/>
            <rFont val="Tahoma"/>
            <family val="2"/>
          </rPr>
          <t xml:space="preserve">
Experiencia específica
</t>
        </r>
      </text>
    </comment>
    <comment ref="T407" authorId="0" shapeId="0">
      <text>
        <r>
          <rPr>
            <b/>
            <sz val="9"/>
            <color indexed="81"/>
            <rFont val="Tahoma"/>
            <family val="2"/>
          </rPr>
          <t>Gustavo:</t>
        </r>
        <r>
          <rPr>
            <sz val="9"/>
            <color indexed="81"/>
            <rFont val="Tahoma"/>
            <family val="2"/>
          </rPr>
          <t xml:space="preserve">
Experiencia específica
</t>
        </r>
      </text>
    </comment>
    <comment ref="T429" authorId="0" shapeId="0">
      <text>
        <r>
          <rPr>
            <b/>
            <sz val="9"/>
            <color indexed="81"/>
            <rFont val="Tahoma"/>
            <family val="2"/>
          </rPr>
          <t>Gustavo:</t>
        </r>
        <r>
          <rPr>
            <sz val="9"/>
            <color indexed="81"/>
            <rFont val="Tahoma"/>
            <family val="2"/>
          </rPr>
          <t xml:space="preserve">
Experiencia específica
</t>
        </r>
      </text>
    </comment>
    <comment ref="T451" authorId="0" shapeId="0">
      <text>
        <r>
          <rPr>
            <b/>
            <sz val="9"/>
            <color indexed="81"/>
            <rFont val="Tahoma"/>
            <family val="2"/>
          </rPr>
          <t>Gustavo:</t>
        </r>
        <r>
          <rPr>
            <sz val="9"/>
            <color indexed="81"/>
            <rFont val="Tahoma"/>
            <family val="2"/>
          </rPr>
          <t xml:space="preserve">
Experiencia específica
</t>
        </r>
      </text>
    </comment>
    <comment ref="T473" authorId="0" shapeId="0">
      <text>
        <r>
          <rPr>
            <b/>
            <sz val="9"/>
            <color indexed="81"/>
            <rFont val="Tahoma"/>
            <family val="2"/>
          </rPr>
          <t>Gustavo:</t>
        </r>
        <r>
          <rPr>
            <sz val="9"/>
            <color indexed="81"/>
            <rFont val="Tahoma"/>
            <family val="2"/>
          </rPr>
          <t xml:space="preserve">
Experiencia específica
</t>
        </r>
      </text>
    </comment>
    <comment ref="T495" authorId="0" shapeId="0">
      <text>
        <r>
          <rPr>
            <b/>
            <sz val="9"/>
            <color indexed="81"/>
            <rFont val="Tahoma"/>
            <family val="2"/>
          </rPr>
          <t>Gustavo:</t>
        </r>
        <r>
          <rPr>
            <sz val="9"/>
            <color indexed="81"/>
            <rFont val="Tahoma"/>
            <family val="2"/>
          </rPr>
          <t xml:space="preserve">
Experiencia específica
</t>
        </r>
      </text>
    </comment>
    <comment ref="T517" authorId="0" shapeId="0">
      <text>
        <r>
          <rPr>
            <b/>
            <sz val="9"/>
            <color indexed="81"/>
            <rFont val="Tahoma"/>
            <family val="2"/>
          </rPr>
          <t>Gustavo:</t>
        </r>
        <r>
          <rPr>
            <sz val="9"/>
            <color indexed="81"/>
            <rFont val="Tahoma"/>
            <family val="2"/>
          </rPr>
          <t xml:space="preserve">
Experiencia específica
</t>
        </r>
      </text>
    </comment>
    <comment ref="T539" authorId="0" shapeId="0">
      <text>
        <r>
          <rPr>
            <b/>
            <sz val="9"/>
            <color indexed="81"/>
            <rFont val="Tahoma"/>
            <family val="2"/>
          </rPr>
          <t>Gustavo:</t>
        </r>
        <r>
          <rPr>
            <sz val="9"/>
            <color indexed="81"/>
            <rFont val="Tahoma"/>
            <family val="2"/>
          </rPr>
          <t xml:space="preserve">
Experiencia específica
</t>
        </r>
      </text>
    </comment>
    <comment ref="T561" authorId="0" shapeId="0">
      <text>
        <r>
          <rPr>
            <b/>
            <sz val="9"/>
            <color indexed="81"/>
            <rFont val="Tahoma"/>
            <family val="2"/>
          </rPr>
          <t>Gustavo:</t>
        </r>
        <r>
          <rPr>
            <sz val="9"/>
            <color indexed="81"/>
            <rFont val="Tahoma"/>
            <family val="2"/>
          </rPr>
          <t xml:space="preserve">
Experiencia específica
</t>
        </r>
      </text>
    </comment>
    <comment ref="T583" authorId="0" shapeId="0">
      <text>
        <r>
          <rPr>
            <b/>
            <sz val="9"/>
            <color indexed="81"/>
            <rFont val="Tahoma"/>
            <family val="2"/>
          </rPr>
          <t>Gustavo:</t>
        </r>
        <r>
          <rPr>
            <sz val="9"/>
            <color indexed="81"/>
            <rFont val="Tahoma"/>
            <family val="2"/>
          </rPr>
          <t xml:space="preserve">
Experiencia específica
</t>
        </r>
      </text>
    </comment>
    <comment ref="T605" authorId="0" shapeId="0">
      <text>
        <r>
          <rPr>
            <b/>
            <sz val="9"/>
            <color indexed="81"/>
            <rFont val="Tahoma"/>
            <family val="2"/>
          </rPr>
          <t>Gustavo:</t>
        </r>
        <r>
          <rPr>
            <sz val="9"/>
            <color indexed="81"/>
            <rFont val="Tahoma"/>
            <family val="2"/>
          </rPr>
          <t xml:space="preserve">
Experiencia específica
</t>
        </r>
      </text>
    </comment>
    <comment ref="T627" authorId="0" shapeId="0">
      <text>
        <r>
          <rPr>
            <b/>
            <sz val="9"/>
            <color indexed="81"/>
            <rFont val="Tahoma"/>
            <family val="2"/>
          </rPr>
          <t>Gustavo:</t>
        </r>
        <r>
          <rPr>
            <sz val="9"/>
            <color indexed="81"/>
            <rFont val="Tahoma"/>
            <family val="2"/>
          </rPr>
          <t xml:space="preserve">
Experiencia específica
</t>
        </r>
      </text>
    </comment>
    <comment ref="T649" authorId="0" shapeId="0">
      <text>
        <r>
          <rPr>
            <b/>
            <sz val="9"/>
            <color indexed="81"/>
            <rFont val="Tahoma"/>
            <family val="2"/>
          </rPr>
          <t>Gustavo:</t>
        </r>
        <r>
          <rPr>
            <sz val="9"/>
            <color indexed="81"/>
            <rFont val="Tahoma"/>
            <family val="2"/>
          </rPr>
          <t xml:space="preserve">
Experiencia específica
</t>
        </r>
      </text>
    </comment>
  </commentList>
</comments>
</file>

<file path=xl/sharedStrings.xml><?xml version="1.0" encoding="utf-8"?>
<sst xmlns="http://schemas.openxmlformats.org/spreadsheetml/2006/main" count="1657" uniqueCount="408">
  <si>
    <t>EN PESOS</t>
  </si>
  <si>
    <t>EN SMMLV</t>
  </si>
  <si>
    <t>TOTAL</t>
  </si>
  <si>
    <t>OFERENTE</t>
  </si>
  <si>
    <t>UNIVERSIDAD DE ANTIOQUIA</t>
  </si>
  <si>
    <t>ACTIVO CORRIENTE</t>
  </si>
  <si>
    <t>PASIVO CORRIENTE</t>
  </si>
  <si>
    <t>INDICADOR 1</t>
  </si>
  <si>
    <t>INDICADOR 2</t>
  </si>
  <si>
    <t>PASIVO TOTAL</t>
  </si>
  <si>
    <t>ACTIVO TOTAL</t>
  </si>
  <si>
    <t>PROPONENTE</t>
  </si>
  <si>
    <t>Numeral</t>
  </si>
  <si>
    <t>OBSERVACIONES</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</si>
  <si>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</si>
  <si>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</si>
  <si>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</si>
  <si>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</si>
  <si>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</si>
  <si>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</si>
  <si>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</si>
  <si>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</si>
  <si>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</si>
  <si>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</si>
  <si>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</si>
  <si>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</si>
  <si>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</si>
  <si>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ORDEN</t>
  </si>
  <si>
    <t>Nro</t>
  </si>
  <si>
    <t>NOMBRE OFERENTE</t>
  </si>
  <si>
    <t>PROPONENTES</t>
  </si>
  <si>
    <t>PRESUPUESTO OFICIAL</t>
  </si>
  <si>
    <t>OBSERVACIONES CON RESPECTO A PROPUESTA ECONÓMICA</t>
  </si>
  <si>
    <t>N°</t>
  </si>
  <si>
    <t>NIT/CC</t>
  </si>
  <si>
    <t>REPRESENTANTE LEGAL</t>
  </si>
  <si>
    <t>COSTO TOTAL CON IVA</t>
  </si>
  <si>
    <t>NIT O CÉDULA</t>
  </si>
  <si>
    <t>APERTURA DE SOBRES</t>
  </si>
  <si>
    <r>
      <t>PUNTAJE (Pt</t>
    </r>
    <r>
      <rPr>
        <b/>
        <vertAlign val="subscript"/>
        <sz val="12"/>
        <rFont val="Calibri"/>
        <family val="2"/>
        <scheme val="minor"/>
      </rPr>
      <t>1</t>
    </r>
    <r>
      <rPr>
        <b/>
        <sz val="12"/>
        <rFont val="Calibri"/>
        <family val="2"/>
        <scheme val="minor"/>
      </rPr>
      <t>)</t>
    </r>
  </si>
  <si>
    <t>ITEM</t>
  </si>
  <si>
    <t>PUNTAJE TOTAL</t>
  </si>
  <si>
    <t>*H=Habilitado  NH=No habilitado</t>
  </si>
  <si>
    <t>ESTADO*</t>
  </si>
  <si>
    <t>CLASIFICACIÓN DEL OBJETO DEL CONTRATO (8)</t>
  </si>
  <si>
    <t># propuestas (n)</t>
  </si>
  <si>
    <t>EVALUACIÓN DE REQUISITOS JURÍDICOS</t>
  </si>
  <si>
    <t>EVALUACIÓN DE EXPERIENCIA GENERAL</t>
  </si>
  <si>
    <t>EVALUACIÓN DE REQUISITOS COMERCIALES</t>
  </si>
  <si>
    <t>SALARIO MÍNIMO</t>
  </si>
  <si>
    <t>COCIENTE EVALUACIÓN</t>
  </si>
  <si>
    <t>ESTADO</t>
  </si>
  <si>
    <t>MÁXIMO PUNTAJE A ASIGNAR PARA Pti</t>
  </si>
  <si>
    <t xml:space="preserve">EXPERIENCIA GENERAL </t>
  </si>
  <si>
    <t>PRESENTACIÓN DE CERTIFICADOS (9)</t>
  </si>
  <si>
    <t>ALCANCE DEL OBJETO CONTRACTUAL (10)</t>
  </si>
  <si>
    <t>VALORACIÓN DE OBSERVACIONES (11)</t>
  </si>
  <si>
    <t>VALORACIÓN DE REQUERIMIENTOS ENTREGADOS(12)</t>
  </si>
  <si>
    <t>SMMLV DE PARTICIPACIÓN PONDERADOS (13)</t>
  </si>
  <si>
    <t>VALORACIÓN</t>
  </si>
  <si>
    <t>VALIDACIÓN DE CODIGOS SEGÚN TABLA  4 (CODIGOS UNSPSC)</t>
  </si>
  <si>
    <t>Precio Unitario</t>
  </si>
  <si>
    <t>Valor Total</t>
  </si>
  <si>
    <t>VERIFICACIÓN DE VALORES TOTALES</t>
  </si>
  <si>
    <t>PONDERACIÓN DE HABILITACIÓN</t>
  </si>
  <si>
    <t>VERIFICACIÓN DE REDONDEO</t>
  </si>
  <si>
    <t>DIFERENCIA</t>
  </si>
  <si>
    <t>TOTAL DIFERENCIA</t>
  </si>
  <si>
    <t>% DIFERENCIA</t>
  </si>
  <si>
    <t>ESTATUS EXPERIENCIA GENERAL</t>
  </si>
  <si>
    <t>ESTATUS CAPACIDAD FINANCIERA</t>
  </si>
  <si>
    <t>TABLA RESUMEN EXPERIENCIA</t>
  </si>
  <si>
    <t>ESTATUS</t>
  </si>
  <si>
    <t>TABLA RESUMEN</t>
  </si>
  <si>
    <t>ESTATUS GENERAL</t>
  </si>
  <si>
    <t>CERTIFICADOS PRESENTADOS</t>
  </si>
  <si>
    <t>LOGO DEL OFERENTE</t>
  </si>
  <si>
    <t>VERIFICACIÓN DE ACTIVIDAD</t>
  </si>
  <si>
    <t>REQUISITOS JURÍDICOS</t>
  </si>
  <si>
    <t xml:space="preserve"> </t>
  </si>
  <si>
    <t xml:space="preserve">OBJETO: </t>
  </si>
  <si>
    <t>T</t>
  </si>
  <si>
    <t>AU</t>
  </si>
  <si>
    <t>DIFERENCIA DIRECCIÒN</t>
  </si>
  <si>
    <t>DIRECCION INICIAL</t>
  </si>
  <si>
    <t>DIRECCIÒN COSTO DIRECTO</t>
  </si>
  <si>
    <t>AU TOTALES</t>
  </si>
  <si>
    <t>COSTOS DIRECTOS TOTALES UNITARIOS</t>
  </si>
  <si>
    <t>VERIFICACIÓN DE PRESUPUESTO</t>
  </si>
  <si>
    <t>ESTATUS VERIFICACIÓN PRESUPUESTO</t>
  </si>
  <si>
    <t>VALIDACIÓN DE CODIGOS SEGÚN TABLA  3 (CODIGOS UNSPSC) DE LOS TÉRMINOS DE REFERENCIA</t>
  </si>
  <si>
    <t>EXPERIENCIA GENERAL Y ESPECÍFICA</t>
  </si>
  <si>
    <t>ÍNDICE DE ENDEUDAMIENTO</t>
  </si>
  <si>
    <t>IE = PT/AT &lt;=
Siendo PT = pasivo total 
AT = activo total</t>
  </si>
  <si>
    <t>PRESUPUESTO OFICIAL
UNIVERSIDAD DE ANTIOQUIA</t>
  </si>
  <si>
    <t>DIRECCIÓN COSTO DIRECTO</t>
  </si>
  <si>
    <t>DIFERENCIA DIRECCIÓN</t>
  </si>
  <si>
    <t>OBJETO:</t>
  </si>
  <si>
    <t>Aseguradora:</t>
  </si>
  <si>
    <t>Póliza número:</t>
  </si>
  <si>
    <t>valor asegurado:</t>
  </si>
  <si>
    <t>Número:</t>
  </si>
  <si>
    <t>Valor :</t>
  </si>
  <si>
    <t>Vigencia:</t>
  </si>
  <si>
    <t>CIUDAD UNIVERSITARIA</t>
  </si>
  <si>
    <t>Vigencia [dias]:</t>
  </si>
  <si>
    <t>CONCLUSIONES</t>
  </si>
  <si>
    <t>CUMPLE / NO CUMPLE:</t>
  </si>
  <si>
    <t>CUMPLE/NO CUMPLE:</t>
  </si>
  <si>
    <t>OBRA CIVIL</t>
  </si>
  <si>
    <t>m2</t>
  </si>
  <si>
    <t>m</t>
  </si>
  <si>
    <t>un</t>
  </si>
  <si>
    <t>6,1,1</t>
  </si>
  <si>
    <t>7,1,1</t>
  </si>
  <si>
    <t>7,1,2</t>
  </si>
  <si>
    <t>7,1,3</t>
  </si>
  <si>
    <t>7,1,4</t>
  </si>
  <si>
    <t>7,1,5</t>
  </si>
  <si>
    <t>7,1,6</t>
  </si>
  <si>
    <t>SUBTOTAL OBRA CIVIL</t>
  </si>
  <si>
    <t>8,1,1</t>
  </si>
  <si>
    <t>8,1,2</t>
  </si>
  <si>
    <t>PUNTAJE (Pt3)</t>
  </si>
  <si>
    <t>ORDEN ELEGIBILIDAD</t>
  </si>
  <si>
    <t>COMPARA EL AU DEL PROPONENTE CON EL AU MÁXIMO</t>
  </si>
  <si>
    <t>VERIFICA QUE NO SE HAYA MODIFICADO EL FORMATO</t>
  </si>
  <si>
    <t>VERIFICA EL REDONDEO DE CIFRAS</t>
  </si>
  <si>
    <t>O13</t>
  </si>
  <si>
    <t>O14</t>
  </si>
  <si>
    <t>O15</t>
  </si>
  <si>
    <t>Actividad</t>
  </si>
  <si>
    <t>Unid</t>
  </si>
  <si>
    <t>Cant</t>
  </si>
  <si>
    <t>1</t>
  </si>
  <si>
    <t>DEMOLICIONES Y RETIROS</t>
  </si>
  <si>
    <t>Demolición, desmonte, acarreo y  cargue  de piso en  baldosa de cualquier tipo, resistencia o espesor, incluye: mano de obra, herramienta y equipo, transportes internos y externos,  cargue, transporte y botada de escombros en botaderos oficiales y todos los demás elementos necesarios para desarrollar correctamente la actividad. Ver especificación técnica</t>
  </si>
  <si>
    <r>
      <t>m</t>
    </r>
    <r>
      <rPr>
        <vertAlign val="superscript"/>
        <sz val="11"/>
        <rFont val="Swis721 LtCn BT"/>
        <family val="2"/>
      </rPr>
      <t>2</t>
    </r>
  </si>
  <si>
    <t xml:space="preserve">Pases de muro de cualquier resistencia, espesor y dimención para tuberías y canaletas de redes eléctricas, hidráulizas y de aires acondicionado. Incluye: Herramienta, equipo, mano de obra, canchada,  resane, filetes, chaflanes, demarcación, cortes con pulidora, cargue, transporte y botada de escombros en botaderos oficiales y todos los demás elementos necesarios . No incluye pintura
</t>
  </si>
  <si>
    <t>Demolición de zócalo o media caña de cualquier resistencia y espesor incluye: mano de obra, corte con pulidora, heramienta y equipo necesario para realizar la demolisión, demarcación, señalización, cargue, transporte y botada de escombros en botaderos oficiales y todo lo neceario para su correcta ejecución. Ver especificación técnica</t>
  </si>
  <si>
    <t>MOVIMIENTO DE ESTANTERIA incluye: bajar y disponer los libros exisentes en las estanterias con las indicaciones dadas por  la interventoria, limpieza de estanterias y de libros este item incluye dejar nuevamente la estantería con los libros dispuestos en el lugar inicial.esteitem incluye traslado, disposición, protección y limpieza)</t>
  </si>
  <si>
    <t>MOVIMIENTO INTERNO DE MOBILIARIO, incluye traslado,disposición, protección y almacenamiento de mesas, sillas muebles y cualquier elemento que haga parte del mobiliario en el  lugar que disponga la interventoria, todo el mobiliario debe volverse a colocar en el sitio donde lo indique la interventoria.</t>
  </si>
  <si>
    <t>global</t>
  </si>
  <si>
    <t>2</t>
  </si>
  <si>
    <t>Drywall y Superboard</t>
  </si>
  <si>
    <r>
      <t>Mantenieminto cielo modular 600x600 mm , incluye: Desmonte, limpieza y reinstalacion de placas, ajustes de estructura, reinstalación de cuelgas donde sea necesario, masilla y pintura color blanco, no incluye el cambio de placas</t>
    </r>
    <r>
      <rPr>
        <i/>
        <sz val="11"/>
        <rFont val="Swis721 LtCn BT"/>
        <family val="2"/>
      </rPr>
      <t xml:space="preserve"> rotas,fisuradas o deteriodadas, no incluye limpieza o pintura de extructura existente.</t>
    </r>
  </si>
  <si>
    <t xml:space="preserve">Suministro e instalación de placas rotas, faltantes o deterioradas super board 4 mm </t>
  </si>
  <si>
    <t>3</t>
  </si>
  <si>
    <t>PISOS</t>
  </si>
  <si>
    <t>Zócalo en mortero 1:4 impermeabilizado con sika 1 o equivalente. Con un desarrollo de hasta 0,25 m. Incluye suministro, mano de obra y transporte de los materiales, varilla de dilatación en aluminio, cortes con pulidora, formaleta, preparación de superficie de adherencia, picada de piso y pared y todos los demás elementos necesarios para su correcto vaciado. Ver especificación técnica</t>
  </si>
  <si>
    <t>Pulida y brillada de baldosa de grano , incluye: Transporte horizontal y vertical, sellada de poros, maquinaria, eliminación de los excesos debido a la pulida con maquina, limpieza del espacio y todos los demás elementos necesarios para desarrollar la actividad de forma correcta. Ver especificación técnica.</t>
  </si>
  <si>
    <r>
      <t xml:space="preserve">Baldosa de grano similar a la existente No. 1 y 2, color gris, de 30x30 cm,  que cumpla con la norma NTC 2849 aprobada por interventoría. </t>
    </r>
    <r>
      <rPr>
        <sz val="11"/>
        <rFont val="Swis721 LtCn BT"/>
        <family val="2"/>
      </rPr>
      <t>Incluye: Suministro, juntas, mortero de pega, arena, preparación de la superficie para garantizar una correcta adherencia,  lechada con cemento gris, remates, cortes con pulidora, transporte y todo lo necesario para su normal funcionamiento. Ver especificación técnica</t>
    </r>
  </si>
  <si>
    <r>
      <rPr>
        <b/>
        <i/>
        <sz val="11"/>
        <rFont val="Swis721 LtCn BT"/>
        <family val="2"/>
      </rPr>
      <t xml:space="preserve">Construcción de mortero de nivelación con espesores entre 3cm y 7cm </t>
    </r>
    <r>
      <rPr>
        <sz val="11"/>
        <rFont val="Swis721 LtCn BT"/>
        <family val="2"/>
      </rPr>
      <t xml:space="preserve"> incluye: Suministro, mano de obra, transporte interno y externo, y todos los demás elementos necesarios para su correcta instalación. Ver especificación técnica  </t>
    </r>
  </si>
  <si>
    <t>4</t>
  </si>
  <si>
    <t>PINTURAS VINÍLICAS</t>
  </si>
  <si>
    <r>
      <t xml:space="preserve">Pintura vinílica tipo 1 para interiores, muros y cielos tipo viniltex o similar aplicada sobre supericies de revoque estucadas y superficies de Drywall y Superboard  </t>
    </r>
    <r>
      <rPr>
        <sz val="11"/>
        <rFont val="Swis721 LtCn BT"/>
        <family val="2"/>
      </rPr>
      <t>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se debe entonar hasta alcanzar el color existente o el color indicado por la interventoría</t>
    </r>
  </si>
  <si>
    <r>
      <t xml:space="preserve">Pintura vinílica tipo I para cielos, </t>
    </r>
    <r>
      <rPr>
        <sz val="11"/>
        <rFont val="Swis721 LtCn BT"/>
        <family val="2"/>
      </rPr>
      <t>incluye: Suministro, mano de obra,  transporte horizontal y vertical, preparación de superficie,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se debe entonar hasta alcanzar el color existente o el color indicado por la interventoría</t>
    </r>
  </si>
  <si>
    <t>5</t>
  </si>
  <si>
    <t xml:space="preserve">PINTURAS ACRÍLICAS </t>
  </si>
  <si>
    <r>
      <t>Pintura acrílica, para vigas y columnas</t>
    </r>
    <r>
      <rPr>
        <sz val="11"/>
        <rFont val="Swis721 LtCn BT"/>
        <family val="2"/>
      </rPr>
      <t xml:space="preserve">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r>
  </si>
  <si>
    <t>INSTALACIONES ELÉCTRICAS</t>
  </si>
  <si>
    <t>SUMINISTRO E INSTALACIÓN DE:</t>
  </si>
  <si>
    <t>PROTECCIONES ELECTRICAS</t>
  </si>
  <si>
    <t>Suministro e instalación de breakers en tablero de distribución eléctrica, conexión de puesta a tierra según sección 250 NTC 2050, marcación y señalización según RETIE, anclajes, fijaciones, conexiones, pruebas y ensayos.</t>
  </si>
  <si>
    <t>Interruptor automático (breaker) monopolar enchufable 1x15,1x20,1x30, A, Icc&gt;10 kA, 110 V. Incluye cintas y anillos de marcación, instalación en cuartos electricos del piso 2 y piso 3 del Bloque 8 Biblioteca Universitaria</t>
  </si>
  <si>
    <t>SALIDAS ELECTRICAS TOMAS E ILUMINACIÓN</t>
  </si>
  <si>
    <t>Suministro e instalación de salidas eléctricas,iluminación: Incluye: Alambrada, empalme, encintada y accesorios para su correcta instalación, pruebas y chequeos; conexión de puesta a tierra según sección 250 NTC 2050, marcación y señalización según RETIE.</t>
  </si>
  <si>
    <t>Salida eléctrica para toma corriente doble con polo a tierra color blanco, 125V, 15A en tubería EMT. Incluye: 3m de cable de cobre de 1xN° 12 AWG LSHF, caja rawelt 2"x4" cm, aparato con tapa, conectores tipo resorte y accesorios. NO Incluye tubería.</t>
  </si>
  <si>
    <t xml:space="preserve">Salida eléctrica para toma corriente doble con polo a tierra color blanco, 125V, 15A en canaleta metálica o cancel. Incluye: 3m de cable de cobre 1xN° 12 AWG LSHF, tapa troquelada para canaleta 12cmx5cm con troquel universal, aparato con tapa, conectores tipo resorte y accesorios.  NO Incluye canaleta. </t>
  </si>
  <si>
    <t xml:space="preserve">Salida eléctrica para toma corriente doble con polo a tierra aislada color naranja , 125V, 15A en canaleta metálica o cancel. Incluye: 3m de cable de cobre 1xN° 12 AWG LSHF, tapa troquelada para canaleta 12cmx5cm con troquel universal, aparato con tapa, conectores tipo resorte y accesorios.  NO Incluye canaleta. </t>
  </si>
  <si>
    <t xml:space="preserve">Salida eléctrica para toma corriente doble con polo a tierra color blanco, 125V, 15A en canaleta metálica o cancel. Incluye: 3m de cable de cobre 1xN° 10 AWG LSHF, tapa troquelada para canaleta 12cmx5cm con troquel universal, aparato con tapa, conectores tipo resorte y accesorios.  NO Incluye canaleta. </t>
  </si>
  <si>
    <t xml:space="preserve">Salida eléctrica para toma corriente doble con polo a tierra aislada color naranja , 125V, 15A en canaleta metálica o cancel. Incluye: 3m de cable de cobre 1xN° 10 AWG LSHF, tapa troquelada para canaleta 12cmx5cm con troquel universal, aparato con tapa, conectores tipo resorte y accesorios.  NO Incluye canaleta. </t>
  </si>
  <si>
    <t>Salida eléctrica 120V para iluminación expuesta en caja metálica. Incluye: 3m de cable de cobre 1xN° 12 AWG LSHF, caja metálica 12x12x5cm, conectores tipo resorte, prensaestopa de 1/2'', elementos de fijación y accesorios. NO Incluye tubería.</t>
  </si>
  <si>
    <t xml:space="preserve">SUMINISTRO E INSTALACIÓN DE CANALIZACIONES </t>
  </si>
  <si>
    <t>Suministro e instalación de canalizaciones, incluye: soportes, accesorios y elementos de fijación. Todos los soportes deberán cumplir con la NSR -10.</t>
  </si>
  <si>
    <t>7,4,1</t>
  </si>
  <si>
    <r>
      <t xml:space="preserve">Tubería EMT de </t>
    </r>
    <r>
      <rPr>
        <sz val="10"/>
        <rFont val="Calibri"/>
        <family val="2"/>
      </rPr>
      <t>3/4"</t>
    </r>
    <r>
      <rPr>
        <sz val="10"/>
        <rFont val="Swis721 LtCn BT"/>
        <family val="2"/>
      </rPr>
      <t>. Incluye: Uniones, entradas a caja, conduletas,curva y elementos de fijación, marcación y demás accesorios necesarios para su correcta instalación.</t>
    </r>
  </si>
  <si>
    <t>7,4,2</t>
  </si>
  <si>
    <t>Tubería EMT de 1". Incluye: Uniones, entradas a caja, conduletas, elementos de fijación, marcación y demas accesorios necesarios para su correcta instalación.</t>
  </si>
  <si>
    <t>7,4,3</t>
  </si>
  <si>
    <t>Coraza metálica flexible 3/4". Incluye: Conectores rectos y curvos, y demás elementos para su correcto funcionamiento y sujeción(grapas, tornillos, correas, etc.).</t>
  </si>
  <si>
    <t>7,4,4</t>
  </si>
  <si>
    <t>Caja metálica 12x12x5 para empalme o cambio de ruta de tuberia y/o lisa color gris texturizado. Incluye: Elementos de fijación y marcación.</t>
  </si>
  <si>
    <t>7,4,5</t>
  </si>
  <si>
    <t xml:space="preserve">Troquel para canaleta metalica de 12x5cm para salida de datos con division interna. Incluye elementos de fijación para su correcta instalación </t>
  </si>
  <si>
    <t>7,4,6</t>
  </si>
  <si>
    <t>Canaleta metálica de 12x5cm con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</si>
  <si>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7,4,7</t>
  </si>
  <si>
    <t>Tubería PVC de 3/4" conduit canalizada Incluye:  curvas, marcación y demás accesorios necesarios para su correcta instalación.</t>
  </si>
  <si>
    <t xml:space="preserve">CIRCUITOS RAMALES-ALIMENTADORES PRINCIPALES </t>
  </si>
  <si>
    <t>Suministro y montaje de circuito ramal desde tablero de distribución eléctrica indicado, incluye: marcación tipo anillo y señalización según RETIE, pruebas, ensayos y chequeos, cumplirá con lo establecido en el Artículo 17, numeral 1 del RETIE:</t>
  </si>
  <si>
    <t>7,5,1</t>
  </si>
  <si>
    <t>Cable de cobre 1xN° 12 AWG LSHF 90°C, 600V para circuitos ramales de tomas e iluminación, inlcuye terminales, cintas de marcación, empalmes necesarios y elementos necesarios para su correcta instalación y funcionamiento</t>
  </si>
  <si>
    <t>ml</t>
  </si>
  <si>
    <t>7,5,2</t>
  </si>
  <si>
    <t>Cable de cobre 1xN° 10 AWG LSHF 90°C, 600V para circuitos ramales de tomas e iluminación, inlcuye terminales, cintas de marcación, empalmes necesarios  y elementos necesarios para su correcta instalación y funcionamiento</t>
  </si>
  <si>
    <t xml:space="preserve">SISTEMA DE ILUMINACION </t>
  </si>
  <si>
    <t>Suministro e instalación de salidas eléctricas para iluminación: Incluye: Alambrada, empalme, encintada y accesorios para su correcta instalación, pruebas y chequeos; conexión de puesta a tierra según sección 250 NTC 2050, marcación y señalización según RETIE.</t>
  </si>
  <si>
    <t>7,6,1</t>
  </si>
  <si>
    <t>Luminaria fluorescente hermética IP66 2x54W con chasis de policarbonato inyectado, estabilizado contra rayos UV, autoextinguible, color RAL7035, reflector parabolico de policarbonato inyectado, estabilizado contra rayos UV, autoestinguible, acabado aluminizado brillante, difusor en policarbonato transparente resistente al impacto, broches en poliester reforzado con fibra de vidrio, con balasto electrónico (THD&lt;10% y con 5 años de garantia certificada), para  tubos T5 color 4100°K y socket BJB o ALP adosada bajo techo. Incluye: Elementos de fijación, 80cm de cable encauchetado 3x16 AWG ó 4x16 AWG si esta provista de balasto de emergencía, prensaestopa y conectores. ( se constatara con la luminaria existente en la biblioteca  )</t>
  </si>
  <si>
    <t>OTROS (RETIROS, REINSTALACIONES, OBRAS CIVILES, IDENTIFICACIÓN DE CIRCUITOS)</t>
  </si>
  <si>
    <t>7,7,1</t>
  </si>
  <si>
    <t>Retiro y/o traslado de instalaciones eléctricas requeridas. Incluye: 30 mts de  tuberías expuestas pvc o EMT, 30 mts de canaleta metalica de 12 x 5 cms, conductores electricos asociados a la instalación, 150 salidas eléctricas expuestas o en canaleta, alimentadores electricos  y demás elementos asociados a la instalación y su posterior traslado de materiales a cuarto técnico designado por el interventor de la obra. Normalmente dichos materiales se trasladan hasta el segundo piso bloque 28. Se reutilizaran materiales a criterio de la interventoría.                   ( Se realizara un recorrido con la interventoria para constatar los elementos a retirar)</t>
  </si>
  <si>
    <t>gl</t>
  </si>
  <si>
    <t>7,7,2</t>
  </si>
  <si>
    <t>Marcación e identificación de numero de circuito de salidas eléctricas existentes, Las marcas deben ser visibles y duraderas.(incluye rollo de cinta para marcación Panduit), la identificación debe ser desde el tablero de distribución existente ( incluye todas las herramientas necesarias para esta labor)</t>
  </si>
  <si>
    <t>7,7,3</t>
  </si>
  <si>
    <t>Condenación de tomas existentes y salidas existentes con tapa lisa plastica rectangular color blanco, la tapa debe cubrir totalmente el toma corriente, contiene todos los elementos para su correcta instalación</t>
  </si>
  <si>
    <t>SUBTOTAL INSTALACIONES ELÉCTRICAS</t>
  </si>
  <si>
    <t>8</t>
  </si>
  <si>
    <t>SEGURIDAD ELECTRONICA</t>
  </si>
  <si>
    <t>SISTEMA DE CONTROL DE ACCESO</t>
  </si>
  <si>
    <t>Suministro, transporte e instalación de cámara IP tipo minidomo, 2 mpx, día noche, PoE, certificación Onvif.</t>
  </si>
  <si>
    <t>Suministro, transporte e instalación de licencia para cámara IP tipo enterprise</t>
  </si>
  <si>
    <t>SUBTOTAL SEGURIDAD ELECTRÓNICA</t>
  </si>
  <si>
    <t>REQUISITOS JURÍDICOS DE PARTICIPACIÓN  (personas naturales y jurídicas) numeral 5.1</t>
  </si>
  <si>
    <t>Póliza de seriedad de la oferta a favor de entidades Estatales y a nombre de la Universidad de Antioquia.</t>
  </si>
  <si>
    <t>MARCA TEMPORAL</t>
  </si>
  <si>
    <t>NO. PÓLIZA SERIEDAD DE OFERTA</t>
  </si>
  <si>
    <t>5.5.1. Presentarse en PESOS COLOMBIANOS.</t>
  </si>
  <si>
    <t>5.5.2. Incluir todos los costos, gastos impuestos, tasas y contribuciones en los que deba
incurrir el Proponente para cumplir el objeto de la INVITACIÓN.</t>
  </si>
  <si>
    <t>5.5.3. Tener una vigencia mínima de SESENTA (60) días calendario, contados a partir
del cierre de la INVITACIÓN, prorrogable en un plazo igual, en caso que no se
pueda adjudicar en dicho término.</t>
  </si>
  <si>
    <t>5.5.4. No modificar los formatos del Proceso de Contratación, salvo autorización
expresa.</t>
  </si>
  <si>
    <t>ESTO NO VA</t>
  </si>
  <si>
    <t>CUMPLE</t>
  </si>
  <si>
    <t>I</t>
  </si>
  <si>
    <t>SI</t>
  </si>
  <si>
    <t>CONTRATO
(3)</t>
  </si>
  <si>
    <t>CONTRATANTE
(4)</t>
  </si>
  <si>
    <t>EN SMMLV
(5)</t>
  </si>
  <si>
    <t>FORMA DE
EJECUCIÓN
(6)</t>
  </si>
  <si>
    <t>% de Participación
(7)</t>
  </si>
  <si>
    <t>O7</t>
  </si>
  <si>
    <t>O8</t>
  </si>
  <si>
    <t>O9</t>
  </si>
  <si>
    <t>O10</t>
  </si>
  <si>
    <t>O11</t>
  </si>
  <si>
    <t>O12</t>
  </si>
  <si>
    <t>O16</t>
  </si>
  <si>
    <t>O17</t>
  </si>
  <si>
    <t>O18</t>
  </si>
  <si>
    <t>O19</t>
  </si>
  <si>
    <t>O20</t>
  </si>
  <si>
    <t>O21</t>
  </si>
  <si>
    <t>O22</t>
  </si>
  <si>
    <t>O23</t>
  </si>
  <si>
    <t>O24</t>
  </si>
  <si>
    <t>O25</t>
  </si>
  <si>
    <t>O26</t>
  </si>
  <si>
    <t>O27</t>
  </si>
  <si>
    <t>O28</t>
  </si>
  <si>
    <t>O29</t>
  </si>
  <si>
    <t>O30</t>
  </si>
  <si>
    <t>Medio de prueba</t>
  </si>
  <si>
    <t>5.1.1 Requisitos personas naturales</t>
  </si>
  <si>
    <t>ANEXO N° 2</t>
  </si>
  <si>
    <t>INVITACION VA-010-2021</t>
  </si>
  <si>
    <t>FORMATOS PARA LA PRESENTACION DE LA PROPUESTA ECONOMICA</t>
  </si>
  <si>
    <t>MANTENIMIENTO DE REDES HIDROSANITARIAS DE LA UNIVERSIDAD DE ANTIOQUIA</t>
  </si>
  <si>
    <t xml:space="preserve">CONCEPTO </t>
  </si>
  <si>
    <t>SUBTOTAL</t>
  </si>
  <si>
    <t>IVA</t>
  </si>
  <si>
    <t>MANTENIMIENTO DE REDES HIDROSANITARIAS ÁREA METROPOLITANA</t>
  </si>
  <si>
    <t>MANTENIMIENTO DE REDES HIDROSANITARIAS SEDE ORIENTE (CARMEN DE VIBORAL) Y BIOFABRICA (SAN ANTONIO DE PEREIRA)</t>
  </si>
  <si>
    <t>MANTENIMIENTO DE REDES HIDROSANITARIAS SEDES DE URABÁ: TURBO, APARTADÓ Y CAREPA</t>
  </si>
  <si>
    <t>MANTENIMIENTO DE REDES HIDROSANITARIAS SEDE YARUMAL</t>
  </si>
  <si>
    <t>VERIFICACIÓN DE SUBTOTAL</t>
  </si>
  <si>
    <t>VERIFICACIÓN DE IVA</t>
  </si>
  <si>
    <t>Administración</t>
  </si>
  <si>
    <t>Utilidad</t>
  </si>
  <si>
    <t>COMPARA EL COSTO TOTAL DEL PROPONENTE CON EL COSTO TOTAL MÁXIMO</t>
  </si>
  <si>
    <t>COSTOS  TOTALES</t>
  </si>
  <si>
    <t>C</t>
  </si>
  <si>
    <t>PRESENTÓ CERTIFICADO</t>
  </si>
  <si>
    <t>ACORDE A ITEM 5.2.1 (T.R.)</t>
  </si>
  <si>
    <t>NO CUMPLE</t>
  </si>
  <si>
    <t>SIN OBSERVACIÓN</t>
  </si>
  <si>
    <t>NINGUNO</t>
  </si>
  <si>
    <t>GLI-095-2016</t>
  </si>
  <si>
    <t>CT-2016-001697</t>
  </si>
  <si>
    <t>Universidad de Antioquia</t>
  </si>
  <si>
    <t>Empresas publicas de Medellín</t>
  </si>
  <si>
    <t>Municipio de Medellín</t>
  </si>
  <si>
    <t>270-2013</t>
  </si>
  <si>
    <t>128 DE 2015</t>
  </si>
  <si>
    <t>088 de 2017</t>
  </si>
  <si>
    <t>A2016-2017</t>
  </si>
  <si>
    <t>162 de 2019</t>
  </si>
  <si>
    <t>EMPRESA DE ACUEDUCTO Y ALCANTARILLADO DE PEREIRA S.A</t>
  </si>
  <si>
    <t>H</t>
  </si>
  <si>
    <t>TOTAL COSTOS TOTAL</t>
  </si>
  <si>
    <t>NH</t>
  </si>
  <si>
    <t>977 DE 2002</t>
  </si>
  <si>
    <t>3079 DE 2003</t>
  </si>
  <si>
    <t>3335 DE 2003</t>
  </si>
  <si>
    <t>SECRETARIA DE DESARROLLO SOCIAL DE MEDELLIN</t>
  </si>
  <si>
    <t>035 DE 2004</t>
  </si>
  <si>
    <t>WISTON ZULUAGA</t>
  </si>
  <si>
    <t>SECRETARIA DE SUMINISTROS Y SERVICIOS DE MEDELLIN</t>
  </si>
  <si>
    <t>Invitación Pública N° VA-034-2021</t>
  </si>
  <si>
    <t>CIERRE: 20/10/2021
HORA: 11:00</t>
  </si>
  <si>
    <t>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t>
  </si>
  <si>
    <t>MCAD TRAINING &amp; CONSULTING S.A.S.</t>
  </si>
  <si>
    <t>GOLD SYS</t>
  </si>
  <si>
    <t>CONTROLES EMPRESARIALES S.A.S.</t>
  </si>
  <si>
    <t>Se recibieron tres (3) propuestas comerciales</t>
  </si>
  <si>
    <r>
      <rPr>
        <b/>
        <sz val="12"/>
        <rFont val="Arial"/>
        <family val="2"/>
      </rPr>
      <t>OBSERVACIÓN:</t>
    </r>
    <r>
      <rPr>
        <sz val="12"/>
        <rFont val="Arial"/>
        <family val="2"/>
      </rPr>
      <t xml:space="preserve">
</t>
    </r>
  </si>
  <si>
    <t>Agustín Fernández Uribe</t>
  </si>
  <si>
    <t>Yaqueline Bayona</t>
  </si>
  <si>
    <t>Adriana Márquez Pardo</t>
  </si>
  <si>
    <t>21-44-101364362</t>
  </si>
  <si>
    <t>11-44-101175949</t>
  </si>
  <si>
    <t>Resúmen: se recibieron tres (3) propuestas.
EQUIPO TÉCNICO DE EVALUACIÓN
DIVISIÓN DE INFRAESTRUCTURA FÍSICA</t>
  </si>
  <si>
    <t>5.1.1. Requisitos personas jurídicas de forma individual</t>
  </si>
  <si>
    <t>MEDIO DE PRUEBA</t>
  </si>
  <si>
    <t>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apertura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(vii) No tener ninguna de estas situaciones: Cesación de pagos o, cualquier otra circunstancia que justificadamente permita a la U.de.A. presumir incapacidad o imposibilidad jurídica, económica o técnica para cumplir el objeto del contrato.</t>
  </si>
  <si>
    <t>(i) Certificado de existencia y representación legal del Proponente, expedido por la Cámara de Comercio del domicilio principal, con fecha de expedición no superior a un (1) mes anterior a la fecha de cierre de la Invitación.
(ii) Carta de presentación y declaraciones del Proponente debidamente diligenciado y firmado
(iii) Constancia de la autorización del máximo órgano social, cuando el representante legal tenga limitaciones para presentar la propuesta y firmar el contrato.
(Anexo 2)</t>
  </si>
  <si>
    <t>Haber cumplido con los aportes al Sistema de Seguridad Social Integral y Parafiscales1, en los seis (6) meses anteriores a la presentación de la propuesta Comercial y encontrarse a paz y salvo con el sistema. Si tiene acuerdos de pago deberá certificarlo.</t>
  </si>
  <si>
    <t>Certificación del pago de los aportes de los empleados al Sistemas de Seguridad
Social Integral y Parafiscales, expedido por el Revisor Fiscal, en su defecto, por
el Representante Legal. Debidamente diligenciado y firmado. (Anexo 4)</t>
  </si>
  <si>
    <t>No estar reportada al Boletín de Responsables Fiscales de la Contraloría General de la República (Art. 60 Ley 610 de 2000; Circular 005 del 25 de febrero de 2008).</t>
  </si>
  <si>
    <t>El Proponente debe consultarlo y aportarlo.
(http://www.contraloriagen.gov.co/web/guest/certificado-antecedentes-fiscales).</t>
  </si>
  <si>
    <t>No estar en mora en el Sistema Registro Nacional de Medidas Correctivas RNMC de la Policía Nacional de Colombia (artículo 183 de la Ley 1801 de 2016)</t>
  </si>
  <si>
    <t>El Proponente debe consultarlo y aportarlo.
https://srvcnpc.policia.gov.co/PSC/frm_cnp_consulta.aspx</t>
  </si>
  <si>
    <t>Estar inscrita en el Registro Único de Tributario.</t>
  </si>
  <si>
    <t>Fotocopia del RUT vigente.</t>
  </si>
  <si>
    <t>Estar inscrita, calificada y clasificada en el Registro Único de Proponentes –RUP- de la Cámara de Comercio de su domicilio, antes de la fecha de cierre o entrega de propuestas de esta INVITACIÓN, en todas las clasificaciones de la UNSPSC, código 43232604.</t>
  </si>
  <si>
    <t>Certificado de Registro Único de PROPONENTES —RUP vigente de la Cámara de Comercio, con fecha de expedición no superior a un (1) mes anterior a la fecha de cierre de la INVITACIÓN.</t>
  </si>
  <si>
    <t>Póliza de seguros por una cuantía equivalente al diez por ciento (10%) del presupuesto oficial; con una vigencia de sesenta (60) días, contada a partir de la
fecha y hora de cierre de la presente Invitación, prorrogable en caso de ser necesario. Con la Propuesta Comercial se debe anexar la póliza.</t>
  </si>
  <si>
    <t>VALORACIÓN DE OBSERVACIONES
(11)</t>
  </si>
  <si>
    <t>N° de Folio en el RUP
(2)</t>
  </si>
  <si>
    <t>N° DEL CONSECUTIVO DEL REPORTE DEL CONTRATO EJECUTADO EN EL RUP
(1)</t>
  </si>
  <si>
    <r>
      <t xml:space="preserve">Se aceptarán aquellas propuestas que certifiquen, mediante RUP, experiencia en compraventa, instalación y soporte de licencias BIM, acreditadas en hasta (5) cinco contratos ejecutados y liquidados y reportados en el RUP.
La experiencia será calculada así: la sumatoria de los hasta (5) cinco contratos ejecutados y liquidados que se encuentren clasificados en el código requerido, dividida por el presupuesto oficial total expresado en SMMLV de 2021 y el resultado debe ser mayor que (&gt; 1)
</t>
    </r>
    <r>
      <rPr>
        <u/>
        <sz val="16"/>
        <rFont val="Arial"/>
        <family val="2"/>
      </rPr>
      <t>Σ (Del valor total de hasta 5 contratos en SMMLV inscritos en el códigos de la UNSPSC requerido)</t>
    </r>
    <r>
      <rPr>
        <sz val="16"/>
        <rFont val="Arial"/>
        <family val="2"/>
      </rPr>
      <t xml:space="preserve"> ≥ 2
(Valor del presupuesto total oficial en SMMLV de 2021)</t>
    </r>
  </si>
  <si>
    <t>REQUISITOS DE CAPACIDAD FINANCIERA</t>
  </si>
  <si>
    <t>ÍNDICE DE LIQUIDEZ</t>
  </si>
  <si>
    <t>IL = AC/PC &gt; 1,3*PO
Siendo PO = Presupuesto Oficial</t>
  </si>
  <si>
    <t>ÍTEM</t>
  </si>
  <si>
    <t>DESCRIPCIÓN</t>
  </si>
  <si>
    <t>UNIDAD</t>
  </si>
  <si>
    <t xml:space="preserve">CANTIDAD </t>
  </si>
  <si>
    <t xml:space="preserve">PRECIO UNITARIO </t>
  </si>
  <si>
    <t>PRECIO TOTAL</t>
  </si>
  <si>
    <t>Renovación de TREINTA Y UN (31) Autodesk AEC Collection single user 2022 Versión comercial por UN (1) año.</t>
  </si>
  <si>
    <t>Und</t>
  </si>
  <si>
    <t>Renovación de DIECINUEVE (19) Autodesk AutoCAD LT single user 2022 Versión comercial por UN (1) año.</t>
  </si>
  <si>
    <t>Renovación paquete de DIEZ (10) puestos de trabajo de BIM360 Docs.</t>
  </si>
  <si>
    <t>Renovación de DOS (2) puestos de trabajo de BIM360 Design.</t>
  </si>
  <si>
    <t>Adquisición de DOS (2) nuevas Autodesk AEC Collection single user 2022 Versión comercial por UN (1) año.</t>
  </si>
  <si>
    <t>IVA%</t>
  </si>
  <si>
    <t>5.5.1 Presentarse en PESOS COLOMBIANOS.</t>
  </si>
  <si>
    <t>5.5.2 Incluir todos los costos, gastos impuestos, tasas y contribuciones en los que deba incurrir el PROPONENTE para cumplir el objeto de la INVITACIÓN.</t>
  </si>
  <si>
    <t>5.5.3 Tener una vigencia mínima de SESENTA (60) días calendario, contados a partir de del cierre de la invitación, prorrogable en un plazo igual, en caso que no se pueda adjudicar en dicho término</t>
  </si>
  <si>
    <t/>
  </si>
  <si>
    <t>MTCO11121</t>
  </si>
  <si>
    <t>MTCO16932-A</t>
  </si>
  <si>
    <t>CBT Architects</t>
  </si>
  <si>
    <t>Edgewood Properties</t>
  </si>
  <si>
    <t>NO PRESENTÓ CERTIFICADO</t>
  </si>
  <si>
    <t>PRESENTACIÓN DE CERTIFICADOS (9)
NO SE REQUIRIERON</t>
  </si>
  <si>
    <t>ACORDE A ITEM 5.3 (T.R.)</t>
  </si>
  <si>
    <t>CUMPLEN CON LO SOLICITADO</t>
  </si>
  <si>
    <t>NO SE REQUIRIÓ CERTIFICADOS</t>
  </si>
  <si>
    <t>CONTRATOS PRESENTADOS</t>
  </si>
  <si>
    <t>5.5.4 No modificar los formatos del Proceso de Contratación, salvo autorización expresa</t>
  </si>
  <si>
    <t>5.5.5 Ser irrevocable, una vez presentada (artículo 8465 del Código de Comercio).</t>
  </si>
  <si>
    <t>5.5.7 Los ítems que tengan la misma descripción deberán tener el mismo valor
económico.</t>
  </si>
  <si>
    <t>VERIFICACIÓN DE DESCRIPCIÓN</t>
  </si>
  <si>
    <t>VERIFICACIÓN DE UNIDAD</t>
  </si>
  <si>
    <t>CANTIDAD</t>
  </si>
  <si>
    <t>VERIFICACIÓN DE PRECIO UNITARIO</t>
  </si>
  <si>
    <t>DIRECCIÓN AU</t>
  </si>
  <si>
    <t>EVALUACIÓN ECONÓMICA - CÁLCULO DE PUNTAJES</t>
  </si>
  <si>
    <r>
      <t>PUNTAJE (Pt</t>
    </r>
    <r>
      <rPr>
        <b/>
        <vertAlign val="subscript"/>
        <sz val="12"/>
        <rFont val="Calibri"/>
        <family val="2"/>
        <scheme val="minor"/>
      </rPr>
      <t>2</t>
    </r>
    <r>
      <rPr>
        <b/>
        <sz val="12"/>
        <rFont val="Calibri"/>
        <family val="2"/>
        <scheme val="minor"/>
      </rPr>
      <t>)</t>
    </r>
  </si>
  <si>
    <t>PUNTAJE (Pt4)</t>
  </si>
  <si>
    <t>PUNTAJE (Pt53)</t>
  </si>
  <si>
    <t>PUNTAJE (Pt6)</t>
  </si>
  <si>
    <t>18000961 H2</t>
  </si>
  <si>
    <t>AERONAUTICA CIVIL
UNIDAD
ADMINISTRATIVA
ESPECIAL (AEROCIVIL)</t>
  </si>
  <si>
    <t>2469 DE 2016</t>
  </si>
  <si>
    <t>415 DE 11 DE
OCTUBRE DE 2013</t>
  </si>
  <si>
    <t>433 DEL 29 DE JULIO
2015</t>
  </si>
  <si>
    <t>INSTITUTO DISTRITAL DE
RECREACION Y DEPORTE
(IDRD)</t>
  </si>
  <si>
    <t>CONTRALORIA</t>
  </si>
  <si>
    <t>MINISTERIO DE SALUD</t>
  </si>
  <si>
    <t>CUMPLE CON EL REQUERIMIENTO OBLIGATORIO DE HABER EJECUTADO CONTRATOS REGISTRADOS EN EL RUP CON LA CLASIFICACIÓN EN EL CÓDIGOS 43232604.</t>
  </si>
  <si>
    <t>211-2018</t>
  </si>
  <si>
    <t>342883</t>
  </si>
  <si>
    <t>U.A.E. DIRECCION DE IMPUESTOS Y ADUANAS</t>
  </si>
  <si>
    <t>PONTIFICIA UNIVERSIDAD JAVERIANA</t>
  </si>
  <si>
    <t>Con una TRM de $4.000</t>
  </si>
  <si>
    <t>Con una TRM de $3.766</t>
  </si>
  <si>
    <t>Con una TRM de $3.850</t>
  </si>
  <si>
    <r>
      <t xml:space="preserve">Con una TRM de $4.000
</t>
    </r>
    <r>
      <rPr>
        <sz val="18"/>
        <color rgb="FFFF0000"/>
        <rFont val="Calibri"/>
        <family val="2"/>
        <scheme val="minor"/>
      </rPr>
      <t>De acuerdo al documento Cámara de Comercio aportada, la empresa fue constituida en agosto de 2021, por lo que no cumple requisitos jurídicos</t>
    </r>
  </si>
  <si>
    <t>TRM</t>
  </si>
  <si>
    <t>PRECIO EN DÓLARES</t>
  </si>
  <si>
    <t>20/10/2021
10:06:05 a. m.</t>
  </si>
  <si>
    <t>20/10/2021
10:38:25 a. m.</t>
  </si>
  <si>
    <t>20/10/2021
10:52:47 a. m.</t>
  </si>
  <si>
    <r>
      <rPr>
        <b/>
        <sz val="12"/>
        <color theme="1"/>
        <rFont val="Arial"/>
        <family val="2"/>
      </rPr>
      <t xml:space="preserve">NO CUMPLE
</t>
    </r>
    <r>
      <rPr>
        <sz val="12"/>
        <color theme="1"/>
        <rFont val="Arial"/>
        <family val="2"/>
      </rPr>
      <t>La empresa fue constituida por documento privado del 05 de agosto de 2021, inscrita en la cámara de comercio de Medellín para Antioquia el 11 de agosto de 2021 bajo el número 25484 del libro IX del registro mercantil, se constituyó una Sociedad Por Acciones Simplificada,</t>
    </r>
  </si>
  <si>
    <t>Seguros del Estado</t>
  </si>
  <si>
    <t>Seguros Mundial</t>
  </si>
  <si>
    <t>113 dias</t>
  </si>
  <si>
    <t>92 Dias</t>
  </si>
  <si>
    <t>92 dias</t>
  </si>
  <si>
    <t>5.2 Los proponentes deberán anexar a la propuesta el certificado de Distribuidor
Autorizado por parte de la casa matriz de las licencias</t>
  </si>
  <si>
    <t>EVALUACIÓN DE REQUISITOS COMERCIALES Y ESPECÍFICOS</t>
  </si>
  <si>
    <t>5.6. Requisitos específicos
• Es necesario que la Propuesta Comercial esté desagregada, especificando el costo unitario de cada ítem.
• Los precios totales deben ser iguales a la suma de los unitarios por las cantidades.
• Cuando a juicio de la comisión evaluadora se detecte la existencia de errores evidentes en cualquiera de las cifras, se solicitará la aclaración respectiva por escrito.</t>
  </si>
  <si>
    <t>ESTATUS REQUISITOS COMERCIALES Y ESPECÍFICOS</t>
  </si>
  <si>
    <t>De acuerdo al documento Cámara de Comercio aportada, la empresa fue constituida en agosto de 2021, por lo que no cumple requisitos jurídicos y la capacidad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</si>
</sst>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quot;$&quot;#,##0.00;[Red]\-&quot;$&quot;#,##0.00"/>
    <numFmt numFmtId="166" formatCode="_ * #,##0.00_ ;_ * \-#,##0.00_ ;_ * &quot;-&quot;??_ ;_ @_ "/>
    <numFmt numFmtId="167" formatCode="&quot;K=&quot;\ \ \ \ #,##0.00\ &quot;de contra&quot;"/>
    <numFmt numFmtId="168" formatCode="&quot;$&quot;\ #,##0.00"/>
    <numFmt numFmtId="169" formatCode="#,##0.00\ &quot;SMMLV&quot;"/>
    <numFmt numFmtId="170" formatCode="_ * #,##0_ ;_ * \-#,##0_ ;_ * &quot;-&quot;??_ ;_ @_ "/>
    <numFmt numFmtId="171" formatCode="_-* #,##0.00\ [$€]_-;\-* #,##0.00\ [$€]_-;_-* &quot;-&quot;??\ [$€]_-;_-@_-"/>
    <numFmt numFmtId="172" formatCode="\$#,##0.00_);[Red]\(\$#,##0.00\)"/>
    <numFmt numFmtId="173" formatCode="&quot;$&quot;\ #,##0.00;[Red]&quot;$&quot;\ \-#,##0.00"/>
    <numFmt numFmtId="174" formatCode="_-* #,##0.00\ _$_-;\-* #,##0.00\ _$_-;_-* &quot;-&quot;??\ _$_-;_-@_-"/>
    <numFmt numFmtId="175" formatCode="#,##0.000"/>
    <numFmt numFmtId="176" formatCode="0.0"/>
    <numFmt numFmtId="177" formatCode="###,###,##0.00000"/>
    <numFmt numFmtId="178" formatCode="&quot;$&quot;\ #,##0;&quot;$&quot;\ \-#,##0"/>
    <numFmt numFmtId="179" formatCode="_ &quot;$&quot;\ * #,##0.00_ ;_ &quot;$&quot;\ * \-#,##0.00_ ;_ &quot;$&quot;\ * &quot;-&quot;??_ ;_ @_ "/>
    <numFmt numFmtId="180" formatCode="_ &quot;$&quot;\ * #,##0_ ;_ &quot;$&quot;\ * \-#,##0_ ;_ &quot;$&quot;\ * &quot;-&quot;_ ;_ @_ "/>
    <numFmt numFmtId="181" formatCode="&quot;$&quot;\ #,##0.00;&quot;$&quot;\ \-#,##0.00"/>
    <numFmt numFmtId="182" formatCode="[$$-240A]\ #,##0.00"/>
    <numFmt numFmtId="183" formatCode="&quot;$&quot;\ #,##0;[Red]&quot;$&quot;\ \-#,##0"/>
    <numFmt numFmtId="184" formatCode="_(* #,##0_);_(* \(#,##0\);_(* &quot;-&quot;??_);_(@_)"/>
    <numFmt numFmtId="185" formatCode="_([$$-240A]\ * #,##0_);_([$$-240A]\ * \(#,##0\);_([$$-240A]\ * &quot;-&quot;_);_(@_)"/>
    <numFmt numFmtId="186" formatCode="#,##0;[Red]#,##0"/>
    <numFmt numFmtId="187" formatCode="#,##0.00;[Red]#,##0.00"/>
    <numFmt numFmtId="188" formatCode="&quot;$&quot;\ #,##0"/>
    <numFmt numFmtId="189" formatCode="#,##0.0000"/>
    <numFmt numFmtId="190" formatCode="_(&quot;$&quot;\ * #,##0.00_);_(&quot;$&quot;\ * \(#,##0.00\);_(&quot;$&quot;\ * &quot;-&quot;??_);_(@_)"/>
    <numFmt numFmtId="191" formatCode="_(&quot;$&quot;* #,##0.00_);_(&quot;$&quot;* \(#,##0.00\);_(&quot;$&quot;* &quot;-&quot;??_);_(@_)"/>
    <numFmt numFmtId="192" formatCode="_-&quot;$&quot;* #,##0_-;\-&quot;$&quot;* #,##0_-;_-&quot;$&quot;* &quot;-&quot;??_-;_-@_-"/>
    <numFmt numFmtId="193" formatCode="_-[$$-240A]\ * #,##0.00_-;\-[$$-240A]\ * #,##0.00_-;_-[$$-240A]\ * &quot;-&quot;??_-;_-@_-"/>
    <numFmt numFmtId="194" formatCode="&quot;$&quot;#,##0"/>
    <numFmt numFmtId="195" formatCode="_-&quot;$&quot;* #,##0.00_-;\-&quot;$&quot;* #,##0.00_-;_-&quot;$&quot;* &quot;-&quot;??_-;_-@_-"/>
    <numFmt numFmtId="196" formatCode="_-&quot;$&quot;\ * #,##0_-;\-&quot;$&quot;\ * #,##0_-;_-&quot;$&quot;\ * &quot;-&quot;??_-;_-@_-"/>
    <numFmt numFmtId="197" formatCode="_ &quot;$&quot;\ * #,##0_ ;_ &quot;$&quot;\ * \-#,##0_ ;_ &quot;$&quot;\ * &quot;-&quot;??_ ;_ @_ "/>
    <numFmt numFmtId="198" formatCode="#,##0.0"/>
    <numFmt numFmtId="199" formatCode="0.0%"/>
    <numFmt numFmtId="200" formatCode="&quot;$&quot;#,##0;[Red]\-&quot;$&quot;#,##0"/>
    <numFmt numFmtId="201" formatCode="_(&quot;$&quot;\ * #,##0_);_(&quot;$&quot;\ * \(#,##0\);_(&quot;$&quot;\ * &quot;-&quot;??_);_(@_)"/>
    <numFmt numFmtId="202" formatCode="_-[$€-2]\ * #,##0_-;\-[$€-2]\ * #,##0_-;_-[$€-2]\ * &quot;-&quot;??_-;_-@_-"/>
    <numFmt numFmtId="203" formatCode="[$$-240A]#,##0;\-[$$-240A]#,##0"/>
    <numFmt numFmtId="204" formatCode="[$$-409]#,##0_ ;\-[$$-409]#,##0\ "/>
  </numFmts>
  <fonts count="121">
    <font>
      <sz val="10"/>
      <name val="Arial"/>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theme="1"/>
      <name val="Arial"/>
      <family val="2"/>
    </font>
    <font>
      <b/>
      <sz val="10"/>
      <color theme="1"/>
      <name val="Arial"/>
      <family val="2"/>
    </font>
    <font>
      <b/>
      <sz val="10"/>
      <color rgb="FF000000"/>
      <name val="Arial"/>
      <family val="2"/>
    </font>
    <font>
      <sz val="11"/>
      <color rgb="FF000000"/>
      <name val="Calibri"/>
      <family val="2"/>
    </font>
    <font>
      <b/>
      <sz val="12"/>
      <name val="Calibri"/>
      <family val="2"/>
      <scheme val="minor"/>
    </font>
    <font>
      <sz val="11"/>
      <name val="Arial"/>
      <family val="2"/>
    </font>
    <font>
      <b/>
      <sz val="14"/>
      <color rgb="FF000000"/>
      <name val="Calibri"/>
      <family val="2"/>
    </font>
    <font>
      <sz val="11"/>
      <color theme="1"/>
      <name val="Arial"/>
      <family val="2"/>
    </font>
    <font>
      <sz val="10"/>
      <name val="Swis721 LtCn BT"/>
      <family val="2"/>
    </font>
    <font>
      <sz val="11"/>
      <name val="Swis721 LtCn BT"/>
      <family val="2"/>
    </font>
    <font>
      <b/>
      <sz val="12"/>
      <name val="Swis721 LtCn BT"/>
      <family val="2"/>
    </font>
    <font>
      <sz val="16"/>
      <name val="Arial"/>
      <family val="2"/>
    </font>
    <font>
      <b/>
      <sz val="11"/>
      <color rgb="FF000000"/>
      <name val="Arial"/>
      <family val="2"/>
    </font>
    <font>
      <sz val="12"/>
      <name val="Calibri"/>
      <family val="2"/>
      <scheme val="minor"/>
    </font>
    <font>
      <b/>
      <vertAlign val="subscript"/>
      <sz val="12"/>
      <name val="Calibri"/>
      <family val="2"/>
      <scheme val="minor"/>
    </font>
    <font>
      <sz val="10"/>
      <name val="Arial"/>
      <family val="2"/>
    </font>
    <font>
      <u/>
      <sz val="10"/>
      <color theme="10"/>
      <name val="Arial"/>
      <family val="2"/>
    </font>
    <font>
      <sz val="8"/>
      <name val="Arial"/>
      <family val="2"/>
    </font>
    <font>
      <b/>
      <sz val="18"/>
      <name val="Arial"/>
      <family val="2"/>
    </font>
    <font>
      <b/>
      <sz val="22"/>
      <name val="Arial"/>
      <family val="2"/>
    </font>
    <font>
      <b/>
      <sz val="26"/>
      <color rgb="FF000000"/>
      <name val="Calibri"/>
      <family val="2"/>
    </font>
    <font>
      <b/>
      <sz val="20"/>
      <name val="Arial"/>
      <family val="2"/>
    </font>
    <font>
      <sz val="10"/>
      <name val="Arial"/>
      <family val="2"/>
    </font>
    <font>
      <b/>
      <sz val="48"/>
      <name val="Arial"/>
      <family val="2"/>
    </font>
    <font>
      <b/>
      <sz val="36"/>
      <name val="Arial"/>
      <family val="2"/>
    </font>
    <font>
      <b/>
      <sz val="72"/>
      <name val="Arial"/>
      <family val="2"/>
    </font>
    <font>
      <b/>
      <sz val="11"/>
      <color theme="0"/>
      <name val="Arial"/>
      <family val="2"/>
    </font>
    <font>
      <b/>
      <sz val="12"/>
      <color theme="1"/>
      <name val="Arial"/>
      <family val="2"/>
    </font>
    <font>
      <sz val="10"/>
      <color rgb="FFFF0000"/>
      <name val="Arial"/>
      <family val="2"/>
    </font>
    <font>
      <b/>
      <sz val="12"/>
      <color rgb="FFFF0000"/>
      <name val="Arial"/>
      <family val="2"/>
    </font>
    <font>
      <sz val="9"/>
      <color indexed="81"/>
      <name val="Tahoma"/>
      <family val="2"/>
    </font>
    <font>
      <b/>
      <sz val="9"/>
      <color indexed="81"/>
      <name val="Tahoma"/>
      <family val="2"/>
    </font>
    <font>
      <b/>
      <sz val="11"/>
      <name val="Swis721 LtCn BT"/>
      <family val="2"/>
    </font>
    <font>
      <b/>
      <sz val="11.5"/>
      <name val="Swis721 LtCn BT"/>
      <family val="2"/>
    </font>
    <font>
      <b/>
      <sz val="12"/>
      <color rgb="FF000000"/>
      <name val="Arial"/>
      <family val="2"/>
    </font>
    <font>
      <sz val="12"/>
      <color rgb="FF000000"/>
      <name val="Arial"/>
      <family val="2"/>
    </font>
    <font>
      <b/>
      <sz val="11"/>
      <name val="Century Gothic"/>
      <family val="2"/>
    </font>
    <font>
      <b/>
      <sz val="12"/>
      <color theme="1"/>
      <name val="Swis721 LtCn BT"/>
      <family val="2"/>
    </font>
    <font>
      <b/>
      <sz val="12"/>
      <color rgb="FF000000"/>
      <name val="Swis721 LtCn BT"/>
      <family val="2"/>
    </font>
    <font>
      <b/>
      <sz val="11"/>
      <color rgb="FF000000"/>
      <name val="Swis721 LtCn BT"/>
      <family val="2"/>
    </font>
    <font>
      <u/>
      <sz val="11"/>
      <color rgb="FF0000FF"/>
      <name val="Calibri"/>
      <family val="2"/>
    </font>
    <font>
      <u/>
      <sz val="11"/>
      <color rgb="FF0000FF"/>
      <name val="Calibri"/>
      <family val="2"/>
      <scheme val="minor"/>
    </font>
    <font>
      <vertAlign val="superscript"/>
      <sz val="11"/>
      <name val="Swis721 LtCn BT"/>
      <family val="2"/>
    </font>
    <font>
      <i/>
      <sz val="11"/>
      <name val="Swis721 LtCn BT"/>
      <family val="2"/>
    </font>
    <font>
      <b/>
      <i/>
      <sz val="11"/>
      <name val="Swis721 LtCn BT"/>
      <family val="2"/>
    </font>
    <font>
      <b/>
      <sz val="10"/>
      <name val="Swis721 LtCn BT"/>
      <family val="2"/>
    </font>
    <font>
      <sz val="10"/>
      <name val="Calibri"/>
      <family val="2"/>
    </font>
    <font>
      <b/>
      <sz val="11.5"/>
      <color rgb="FF000000"/>
      <name val="Swis721 LtCn BT"/>
      <family val="2"/>
    </font>
    <font>
      <sz val="10"/>
      <name val="Arial"/>
      <family val="2"/>
    </font>
    <font>
      <b/>
      <sz val="16"/>
      <color rgb="FFFF0000"/>
      <name val="Arial"/>
      <family val="2"/>
    </font>
    <font>
      <sz val="10"/>
      <name val="Arial"/>
      <family val="2"/>
    </font>
    <font>
      <sz val="12"/>
      <color theme="0"/>
      <name val="Arial"/>
      <family val="2"/>
    </font>
    <font>
      <sz val="11"/>
      <color theme="0"/>
      <name val="Arial"/>
      <family val="2"/>
    </font>
    <font>
      <b/>
      <sz val="12"/>
      <color rgb="FFFFFF00"/>
      <name val="Calibri"/>
      <family val="2"/>
      <scheme val="minor"/>
    </font>
    <font>
      <sz val="12"/>
      <name val="Times New Roman"/>
      <family val="1"/>
    </font>
    <font>
      <sz val="12"/>
      <color theme="1"/>
      <name val="Times New Roman"/>
      <family val="1"/>
    </font>
    <font>
      <sz val="12"/>
      <color rgb="FF000000"/>
      <name val="Times New Roman"/>
      <family val="1"/>
    </font>
    <font>
      <sz val="12"/>
      <color rgb="FFFF0000"/>
      <name val="Times New Roman"/>
      <family val="1"/>
    </font>
    <font>
      <sz val="12"/>
      <color theme="0"/>
      <name val="Calibri"/>
      <family val="2"/>
      <scheme val="minor"/>
    </font>
    <font>
      <sz val="12"/>
      <color rgb="FFFF0000"/>
      <name val="Calibri"/>
      <family val="2"/>
      <scheme val="minor"/>
    </font>
    <font>
      <b/>
      <sz val="18"/>
      <color rgb="FFFF0000"/>
      <name val="Calibri"/>
      <family val="2"/>
      <scheme val="minor"/>
    </font>
    <font>
      <u/>
      <sz val="16"/>
      <name val="Arial"/>
      <family val="2"/>
    </font>
    <font>
      <b/>
      <i/>
      <u/>
      <sz val="12"/>
      <color rgb="FF000000"/>
      <name val="Arial"/>
      <family val="2"/>
    </font>
    <font>
      <sz val="10"/>
      <color rgb="FF000000"/>
      <name val="Arial"/>
      <family val="2"/>
    </font>
    <font>
      <b/>
      <sz val="18"/>
      <color theme="1"/>
      <name val="Arial"/>
      <family val="2"/>
    </font>
    <font>
      <b/>
      <sz val="11"/>
      <color rgb="FFFF0000"/>
      <name val="Arial"/>
      <family val="2"/>
    </font>
    <font>
      <sz val="18"/>
      <name val="Calibri"/>
      <family val="2"/>
      <scheme val="minor"/>
    </font>
    <font>
      <sz val="18"/>
      <color rgb="FFFF0000"/>
      <name val="Calibri"/>
      <family val="2"/>
      <scheme val="minor"/>
    </font>
    <font>
      <sz val="12"/>
      <color rgb="FFFF0000"/>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6600"/>
        <bgColor indexed="64"/>
      </patternFill>
    </fill>
    <fill>
      <patternFill patternType="solid">
        <fgColor rgb="FF63CB7E"/>
        <bgColor rgb="FF000000"/>
      </patternFill>
    </fill>
    <fill>
      <patternFill patternType="solid">
        <fgColor rgb="FFBFBFBF"/>
        <bgColor rgb="FF000000"/>
      </patternFill>
    </fill>
    <fill>
      <patternFill patternType="solid">
        <fgColor rgb="FFFFFFFF"/>
        <bgColor rgb="FF000000"/>
      </patternFill>
    </fill>
    <fill>
      <patternFill patternType="solid">
        <fgColor rgb="FFFFFF00"/>
        <bgColor rgb="FF000000"/>
      </patternFill>
    </fill>
    <fill>
      <patternFill patternType="solid">
        <fgColor rgb="FFFABF8F"/>
        <bgColor rgb="FF000000"/>
      </patternFill>
    </fill>
    <fill>
      <patternFill patternType="solid">
        <fgColor rgb="FFFFFFFF"/>
        <bgColor rgb="FFFFFFCC"/>
      </patternFill>
    </fill>
    <fill>
      <patternFill patternType="solid">
        <fgColor rgb="FF76933C"/>
        <bgColor rgb="FF000000"/>
      </patternFill>
    </fill>
    <fill>
      <patternFill patternType="solid">
        <fgColor theme="1"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rgb="FFD6E3BC"/>
        <bgColor rgb="FFD6E3BC"/>
      </patternFill>
    </fill>
    <fill>
      <patternFill patternType="solid">
        <fgColor rgb="FFD8D8D8"/>
        <bgColor rgb="FFD8D8D8"/>
      </patternFill>
    </fill>
    <fill>
      <patternFill patternType="solid">
        <fgColor rgb="FFFFFF00"/>
        <bgColor rgb="FFFFFF00"/>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right/>
      <top style="double">
        <color auto="1"/>
      </top>
      <bottom style="medium">
        <color auto="1"/>
      </bottom>
      <diagonal/>
    </border>
    <border>
      <left/>
      <right/>
      <top style="double">
        <color auto="1"/>
      </top>
      <bottom/>
      <diagonal/>
    </border>
    <border>
      <left/>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double">
        <color indexed="64"/>
      </right>
      <top/>
      <bottom/>
      <diagonal/>
    </border>
    <border>
      <left/>
      <right style="double">
        <color auto="1"/>
      </right>
      <top style="double">
        <color auto="1"/>
      </top>
      <bottom style="double">
        <color auto="1"/>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medium">
        <color auto="1"/>
      </bottom>
      <diagonal/>
    </border>
    <border>
      <left style="medium">
        <color indexed="64"/>
      </left>
      <right style="medium">
        <color indexed="64"/>
      </right>
      <top style="medium">
        <color indexed="64"/>
      </top>
      <bottom style="medium">
        <color indexed="64"/>
      </bottom>
      <diagonal/>
    </border>
    <border>
      <left style="double">
        <color auto="1"/>
      </left>
      <right style="double">
        <color indexed="64"/>
      </right>
      <top/>
      <bottom style="double">
        <color indexed="64"/>
      </bottom>
      <diagonal/>
    </border>
    <border>
      <left style="double">
        <color auto="1"/>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right style="medium">
        <color auto="1"/>
      </right>
      <top style="double">
        <color auto="1"/>
      </top>
      <bottom style="medium">
        <color auto="1"/>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top/>
      <bottom style="double">
        <color indexed="64"/>
      </bottom>
      <diagonal/>
    </border>
    <border>
      <left style="medium">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top style="double">
        <color auto="1"/>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43">
    <xf numFmtId="0" fontId="0" fillId="0" borderId="0"/>
    <xf numFmtId="165" fontId="16" fillId="0" borderId="0" applyFont="0" applyFill="0" applyProtection="0"/>
    <xf numFmtId="0" fontId="16" fillId="0" borderId="0"/>
    <xf numFmtId="166" fontId="19" fillId="0" borderId="0" applyFont="0" applyFill="0" applyBorder="0" applyAlignment="0" applyProtection="0"/>
    <xf numFmtId="171" fontId="16"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2" fontId="16" fillId="0" borderId="0" applyFont="0" applyFill="0" applyProtection="0"/>
    <xf numFmtId="172" fontId="16" fillId="0" borderId="0" applyFont="0" applyFill="0" applyProtection="0"/>
    <xf numFmtId="16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3" fontId="16" fillId="0" borderId="0" applyFont="0" applyFill="0" applyProtection="0"/>
    <xf numFmtId="173" fontId="16" fillId="0" borderId="0" applyFont="0" applyFill="0" applyProtection="0"/>
    <xf numFmtId="173" fontId="16" fillId="0" borderId="0" applyFont="0" applyFill="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3" fontId="16" fillId="0" borderId="0" applyFont="0" applyFill="0" applyProtection="0"/>
    <xf numFmtId="173" fontId="16" fillId="0" borderId="0" applyFont="0" applyFill="0" applyProtection="0"/>
    <xf numFmtId="173" fontId="16" fillId="0" borderId="0" applyFont="0" applyFill="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6" fillId="0" borderId="0" applyFont="0" applyFill="0" applyProtection="0"/>
    <xf numFmtId="165" fontId="16" fillId="0" borderId="0" applyFont="0" applyFill="0" applyProtection="0"/>
    <xf numFmtId="16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175"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0" fontId="16" fillId="0" borderId="0" applyFont="0" applyFill="0" applyProtection="0"/>
    <xf numFmtId="172" fontId="16" fillId="0" borderId="0" applyFont="0" applyFill="0" applyProtection="0"/>
    <xf numFmtId="176" fontId="16" fillId="0" borderId="0" applyFont="0" applyFill="0" applyProtection="0"/>
    <xf numFmtId="176" fontId="16" fillId="0" borderId="0" applyFont="0" applyFill="0" applyProtection="0"/>
    <xf numFmtId="176" fontId="16" fillId="0" borderId="0" applyFont="0" applyFill="0" applyProtection="0"/>
    <xf numFmtId="172" fontId="16" fillId="0" borderId="0" applyFont="0" applyFill="0" applyProtection="0"/>
    <xf numFmtId="172" fontId="16" fillId="0" borderId="0" applyFont="0" applyFill="0" applyProtection="0"/>
    <xf numFmtId="175" fontId="16" fillId="0" borderId="0" applyFont="0" applyFill="0" applyProtection="0"/>
    <xf numFmtId="175" fontId="16" fillId="0" borderId="0" applyFont="0" applyFill="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7" fontId="16" fillId="0" borderId="0" applyFont="0" applyFill="0" applyProtection="0"/>
    <xf numFmtId="177" fontId="16" fillId="0" borderId="0" applyFont="0" applyFill="0" applyProtection="0"/>
    <xf numFmtId="177" fontId="16" fillId="0" borderId="0" applyFont="0" applyFill="0" applyProtection="0"/>
    <xf numFmtId="165" fontId="16" fillId="0" borderId="0" applyFont="0" applyFill="0" applyProtection="0"/>
    <xf numFmtId="165" fontId="16" fillId="0" borderId="0" applyFont="0" applyFill="0" applyProtection="0"/>
    <xf numFmtId="165" fontId="16" fillId="0" borderId="0" applyFont="0" applyFill="0" applyProtection="0"/>
    <xf numFmtId="165" fontId="16" fillId="0" borderId="0" applyFont="0" applyFill="0" applyProtection="0"/>
    <xf numFmtId="165" fontId="16" fillId="0" borderId="0" applyFont="0" applyFill="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2" fontId="16" fillId="0" borderId="0" applyFont="0" applyFill="0" applyProtection="0"/>
    <xf numFmtId="12" fontId="16" fillId="0" borderId="0" applyFont="0" applyFill="0" applyProtection="0"/>
    <xf numFmtId="12" fontId="16" fillId="0" borderId="0" applyFont="0" applyFill="0" applyProtection="0"/>
    <xf numFmtId="41" fontId="20"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13" fontId="16" fillId="0" borderId="0" applyFont="0" applyFill="0" applyProtection="0"/>
    <xf numFmtId="13" fontId="16" fillId="0" borderId="0" applyFont="0" applyFill="0" applyProtection="0"/>
    <xf numFmtId="13" fontId="16" fillId="0" borderId="0" applyFont="0" applyFill="0" applyProtection="0"/>
    <xf numFmtId="13" fontId="16" fillId="0" borderId="0" applyFont="0" applyFill="0" applyProtection="0"/>
    <xf numFmtId="13" fontId="16" fillId="0" borderId="0" applyFont="0" applyFill="0" applyProtection="0"/>
    <xf numFmtId="9" fontId="16" fillId="0" borderId="0" applyFont="0" applyFill="0" applyBorder="0" applyAlignment="0" applyProtection="0"/>
    <xf numFmtId="0" fontId="16" fillId="0" borderId="0"/>
    <xf numFmtId="0" fontId="16" fillId="0" borderId="0"/>
    <xf numFmtId="0" fontId="16" fillId="0" borderId="0"/>
    <xf numFmtId="0" fontId="24"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3" fontId="18" fillId="0" borderId="0">
      <alignment horizontal="center" vertical="center"/>
    </xf>
    <xf numFmtId="0" fontId="27" fillId="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22" borderId="4" applyNumberFormat="0" applyAlignment="0" applyProtection="0"/>
    <xf numFmtId="0" fontId="30" fillId="23" borderId="4" applyNumberFormat="0" applyAlignment="0" applyProtection="0"/>
    <xf numFmtId="0" fontId="30" fillId="23" borderId="4" applyNumberFormat="0" applyAlignment="0" applyProtection="0"/>
    <xf numFmtId="0" fontId="30" fillId="23" borderId="4" applyNumberFormat="0" applyAlignment="0" applyProtection="0"/>
    <xf numFmtId="0" fontId="31" fillId="24" borderId="5" applyNumberFormat="0" applyAlignment="0" applyProtection="0"/>
    <xf numFmtId="0" fontId="31" fillId="24" borderId="5" applyNumberFormat="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1" fillId="24" borderId="5" applyNumberFormat="0" applyAlignment="0" applyProtection="0"/>
    <xf numFmtId="0" fontId="33" fillId="0" borderId="0">
      <alignment horizontal="left" vertical="top"/>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5" fillId="13" borderId="4" applyNumberFormat="0" applyAlignment="0" applyProtection="0"/>
    <xf numFmtId="0" fontId="35" fillId="13" borderId="4" applyNumberFormat="0" applyAlignment="0" applyProtection="0"/>
    <xf numFmtId="0" fontId="35" fillId="13" borderId="4" applyNumberFormat="0" applyAlignment="0" applyProtection="0"/>
    <xf numFmtId="0" fontId="16" fillId="27" borderId="1" applyNumberFormat="0" applyFont="0" applyFill="0" applyBorder="0" applyAlignment="0" applyProtection="0">
      <alignment horizontal="center" vertical="center" wrapText="1"/>
      <protection locked="0"/>
    </xf>
    <xf numFmtId="0" fontId="36" fillId="0" borderId="0" applyNumberFormat="0" applyFill="0" applyBorder="0" applyAlignment="0" applyProtection="0"/>
    <xf numFmtId="0" fontId="37" fillId="0" borderId="0">
      <alignment horizontal="centerContinuous"/>
    </xf>
    <xf numFmtId="0" fontId="28" fillId="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5" fillId="7" borderId="4" applyNumberFormat="0" applyAlignment="0" applyProtection="0"/>
    <xf numFmtId="0" fontId="41" fillId="0" borderId="10" applyNumberFormat="0" applyFill="0" applyAlignment="0" applyProtection="0"/>
    <xf numFmtId="173" fontId="16" fillId="0" borderId="0" applyFont="0" applyFill="0" applyProtection="0"/>
    <xf numFmtId="181" fontId="16" fillId="0" borderId="0" applyFont="0" applyFill="0" applyBorder="0" applyAlignment="0" applyProtection="0"/>
    <xf numFmtId="166" fontId="16" fillId="0" borderId="0" applyFont="0" applyFill="0" applyBorder="0" applyAlignment="0" applyProtection="0"/>
    <xf numFmtId="182" fontId="16" fillId="0" borderId="0" applyFont="0" applyFill="0" applyBorder="0" applyAlignment="0" applyProtection="0"/>
    <xf numFmtId="182" fontId="16" fillId="0" borderId="0" applyFont="0" applyFill="0" applyBorder="0" applyAlignment="0" applyProtection="0"/>
    <xf numFmtId="166" fontId="16" fillId="0" borderId="0" applyFont="0" applyFill="0" applyBorder="0" applyAlignment="0" applyProtection="0"/>
    <xf numFmtId="181"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16" fillId="0" borderId="0" applyFont="0" applyFill="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6" fillId="0" borderId="0"/>
    <xf numFmtId="0" fontId="43" fillId="0" borderId="0"/>
    <xf numFmtId="0" fontId="25" fillId="0" borderId="0"/>
    <xf numFmtId="0" fontId="25" fillId="0" borderId="0"/>
    <xf numFmtId="0" fontId="25" fillId="0" borderId="0"/>
    <xf numFmtId="0" fontId="25" fillId="0" borderId="0"/>
    <xf numFmtId="0" fontId="43"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44" fillId="22" borderId="12" applyNumberFormat="0" applyAlignment="0" applyProtection="0"/>
    <xf numFmtId="13" fontId="16" fillId="0" borderId="0" applyFont="0" applyFill="0" applyProtection="0"/>
    <xf numFmtId="13" fontId="16" fillId="0" borderId="0" applyFont="0" applyFill="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6" fillId="0" borderId="0" applyFont="0" applyFill="0" applyBorder="0" applyAlignment="0" applyProtection="0"/>
    <xf numFmtId="0" fontId="44" fillId="23" borderId="12" applyNumberFormat="0" applyAlignment="0" applyProtection="0"/>
    <xf numFmtId="0" fontId="44" fillId="23" borderId="12" applyNumberFormat="0" applyAlignment="0" applyProtection="0"/>
    <xf numFmtId="0" fontId="44" fillId="23" borderId="1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5" fillId="0" borderId="2" applyBorder="0">
      <alignment horizontal="center"/>
    </xf>
    <xf numFmtId="0" fontId="46" fillId="0" borderId="0" applyNumberFormat="0" applyFill="0" applyBorder="0" applyAlignment="0" applyProtection="0"/>
    <xf numFmtId="0" fontId="47" fillId="0" borderId="0">
      <alignment horizontal="left" vertical="top"/>
    </xf>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16" fillId="0" borderId="0">
      <alignment horizontal="left" vertical="top"/>
    </xf>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alignment horizontal="left" vertical="top"/>
    </xf>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45" fillId="0" borderId="0">
      <alignment horizontal="left" vertical="top"/>
    </xf>
    <xf numFmtId="0" fontId="32" fillId="0" borderId="0" applyNumberFormat="0" applyFill="0" applyBorder="0" applyAlignment="0" applyProtection="0"/>
    <xf numFmtId="17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5" fillId="0" borderId="0"/>
    <xf numFmtId="0" fontId="55" fillId="0" borderId="0"/>
    <xf numFmtId="0" fontId="14" fillId="0" borderId="0"/>
    <xf numFmtId="0" fontId="13" fillId="0" borderId="0"/>
    <xf numFmtId="185" fontId="16" fillId="0" borderId="0"/>
    <xf numFmtId="0" fontId="12" fillId="0" borderId="0"/>
    <xf numFmtId="0" fontId="11" fillId="0" borderId="0"/>
    <xf numFmtId="0" fontId="10" fillId="0" borderId="0"/>
    <xf numFmtId="0" fontId="9" fillId="0" borderId="0"/>
    <xf numFmtId="0" fontId="9"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9" fontId="67" fillId="0" borderId="0" applyFont="0" applyFill="0" applyBorder="0" applyAlignment="0" applyProtection="0"/>
    <xf numFmtId="0" fontId="8" fillId="0" borderId="0"/>
    <xf numFmtId="0" fontId="68"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20" fillId="0" borderId="0" applyFont="0" applyFill="0" applyBorder="0" applyAlignment="0" applyProtection="0"/>
    <xf numFmtId="0" fontId="29" fillId="22" borderId="28" applyNumberFormat="0" applyAlignment="0" applyProtection="0"/>
    <xf numFmtId="0" fontId="30" fillId="23" borderId="28" applyNumberFormat="0" applyAlignment="0" applyProtection="0"/>
    <xf numFmtId="0" fontId="30" fillId="23" borderId="28" applyNumberFormat="0" applyAlignment="0" applyProtection="0"/>
    <xf numFmtId="0" fontId="30" fillId="23" borderId="28" applyNumberFormat="0" applyAlignment="0" applyProtection="0"/>
    <xf numFmtId="0" fontId="35" fillId="13" borderId="28" applyNumberFormat="0" applyAlignment="0" applyProtection="0"/>
    <xf numFmtId="0" fontId="35" fillId="13" borderId="28" applyNumberFormat="0" applyAlignment="0" applyProtection="0"/>
    <xf numFmtId="0" fontId="35" fillId="13" borderId="28" applyNumberFormat="0" applyAlignment="0" applyProtection="0"/>
    <xf numFmtId="0" fontId="16" fillId="27" borderId="22" applyNumberFormat="0" applyFont="0" applyFill="0" applyBorder="0" applyAlignment="0" applyProtection="0">
      <alignment horizontal="center" vertical="center" wrapText="1"/>
      <protection locked="0"/>
    </xf>
    <xf numFmtId="0" fontId="35" fillId="7" borderId="28" applyNumberFormat="0" applyAlignment="0" applyProtection="0"/>
    <xf numFmtId="0" fontId="16" fillId="10" borderId="29" applyNumberFormat="0" applyFont="0" applyAlignment="0" applyProtection="0"/>
    <xf numFmtId="0" fontId="16" fillId="10" borderId="29" applyNumberFormat="0" applyFont="0" applyAlignment="0" applyProtection="0"/>
    <xf numFmtId="0" fontId="16" fillId="10" borderId="29" applyNumberFormat="0" applyFont="0" applyAlignment="0" applyProtection="0"/>
    <xf numFmtId="0" fontId="16" fillId="10" borderId="29" applyNumberFormat="0" applyFont="0" applyAlignment="0" applyProtection="0"/>
    <xf numFmtId="0" fontId="44" fillId="22" borderId="30" applyNumberFormat="0" applyAlignment="0" applyProtection="0"/>
    <xf numFmtId="0" fontId="44" fillId="23" borderId="30" applyNumberFormat="0" applyAlignment="0" applyProtection="0"/>
    <xf numFmtId="0" fontId="44" fillId="23" borderId="30" applyNumberFormat="0" applyAlignment="0" applyProtection="0"/>
    <xf numFmtId="0" fontId="44" fillId="23" borderId="30" applyNumberFormat="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6" fillId="0" borderId="0" applyFont="0" applyFill="0" applyBorder="0" applyAlignment="0" applyProtection="0"/>
    <xf numFmtId="0" fontId="7" fillId="0" borderId="0"/>
    <xf numFmtId="0" fontId="6" fillId="0" borderId="0"/>
    <xf numFmtId="0" fontId="5" fillId="0" borderId="0"/>
    <xf numFmtId="190" fontId="5" fillId="0" borderId="0" applyFont="0" applyFill="0" applyBorder="0" applyAlignment="0" applyProtection="0"/>
    <xf numFmtId="9" fontId="5" fillId="0" borderId="0" applyFont="0" applyFill="0" applyBorder="0" applyAlignment="0" applyProtection="0"/>
    <xf numFmtId="191" fontId="4" fillId="0" borderId="0" applyFont="0" applyFill="0" applyBorder="0" applyAlignment="0" applyProtection="0"/>
    <xf numFmtId="42" fontId="16" fillId="0" borderId="0" applyFont="0" applyFill="0" applyBorder="0" applyAlignment="0" applyProtection="0"/>
    <xf numFmtId="42" fontId="74"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0" fontId="16" fillId="0" borderId="0"/>
    <xf numFmtId="0" fontId="16" fillId="0" borderId="0"/>
    <xf numFmtId="0" fontId="4" fillId="0" borderId="0"/>
    <xf numFmtId="41" fontId="16" fillId="0" borderId="0" applyFont="0" applyFill="0" applyBorder="0" applyAlignment="0" applyProtection="0"/>
    <xf numFmtId="0" fontId="93" fillId="0" borderId="0" applyNumberFormat="0" applyFill="0" applyBorder="0" applyAlignment="0" applyProtection="0"/>
    <xf numFmtId="0" fontId="16" fillId="0" borderId="0"/>
    <xf numFmtId="44" fontId="100" fillId="0" borderId="0" applyFont="0" applyFill="0" applyBorder="0" applyAlignment="0" applyProtection="0"/>
    <xf numFmtId="41" fontId="102" fillId="0" borderId="0" applyFont="0" applyFill="0" applyBorder="0" applyAlignment="0" applyProtection="0"/>
    <xf numFmtId="0" fontId="115" fillId="0" borderId="0"/>
  </cellStyleXfs>
  <cellXfs count="861">
    <xf numFmtId="0" fontId="0" fillId="0" borderId="0" xfId="0"/>
    <xf numFmtId="0" fontId="20" fillId="30" borderId="0" xfId="350" applyFont="1" applyFill="1" applyBorder="1" applyAlignment="1" applyProtection="1">
      <alignment horizontal="center" vertical="center" wrapText="1"/>
    </xf>
    <xf numFmtId="0" fontId="72" fillId="37" borderId="22" xfId="0" applyNumberFormat="1" applyFont="1" applyFill="1" applyBorder="1" applyAlignment="1" applyProtection="1">
      <alignment horizontal="center" vertical="center" wrapText="1"/>
      <protection hidden="1"/>
    </xf>
    <xf numFmtId="0" fontId="57" fillId="0" borderId="0" xfId="2" applyFont="1" applyFill="1" applyAlignment="1" applyProtection="1">
      <alignment vertical="center" wrapText="1"/>
      <protection hidden="1"/>
    </xf>
    <xf numFmtId="9" fontId="47" fillId="33" borderId="22" xfId="2" applyNumberFormat="1" applyFont="1" applyFill="1" applyBorder="1" applyAlignment="1" applyProtection="1">
      <alignment horizontal="center" vertical="center" wrapText="1"/>
      <protection hidden="1"/>
    </xf>
    <xf numFmtId="166" fontId="47" fillId="0" borderId="0" xfId="3" applyFont="1" applyFill="1" applyBorder="1" applyAlignment="1" applyProtection="1">
      <alignment vertical="center" wrapText="1"/>
      <protection hidden="1"/>
    </xf>
    <xf numFmtId="4" fontId="17" fillId="0" borderId="22" xfId="2" applyNumberFormat="1" applyFont="1" applyFill="1" applyBorder="1" applyAlignment="1" applyProtection="1">
      <alignment horizontal="center" vertical="center" wrapText="1"/>
      <protection hidden="1"/>
    </xf>
    <xf numFmtId="166" fontId="47" fillId="0" borderId="19" xfId="3" applyFont="1" applyFill="1" applyBorder="1" applyAlignment="1" applyProtection="1">
      <alignment vertical="center" wrapText="1"/>
      <protection hidden="1"/>
    </xf>
    <xf numFmtId="166" fontId="47" fillId="0" borderId="22" xfId="3"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59" fillId="0" borderId="0" xfId="351" applyFont="1" applyProtection="1">
      <protection hidden="1"/>
    </xf>
    <xf numFmtId="0" fontId="47" fillId="30" borderId="20" xfId="351" applyFont="1" applyFill="1" applyBorder="1" applyAlignment="1" applyProtection="1">
      <alignment wrapText="1"/>
      <protection hidden="1"/>
    </xf>
    <xf numFmtId="0" fontId="47" fillId="30" borderId="21" xfId="351" applyFont="1" applyFill="1" applyBorder="1" applyAlignment="1" applyProtection="1">
      <alignment vertical="center" wrapText="1"/>
      <protection hidden="1"/>
    </xf>
    <xf numFmtId="0" fontId="47" fillId="30" borderId="17" xfId="351" applyFont="1" applyFill="1" applyBorder="1" applyAlignment="1" applyProtection="1">
      <alignment vertical="center" wrapText="1"/>
      <protection hidden="1"/>
    </xf>
    <xf numFmtId="0" fontId="57" fillId="0" borderId="27" xfId="351" applyNumberFormat="1" applyFont="1" applyBorder="1" applyAlignment="1" applyProtection="1">
      <alignment horizontal="center" vertical="center"/>
      <protection hidden="1"/>
    </xf>
    <xf numFmtId="0" fontId="57" fillId="0" borderId="0" xfId="351" applyFont="1" applyProtection="1">
      <protection hidden="1"/>
    </xf>
    <xf numFmtId="0" fontId="19" fillId="0" borderId="0" xfId="2" applyFont="1" applyFill="1" applyAlignment="1" applyProtection="1">
      <alignment vertical="center" wrapText="1"/>
      <protection hidden="1"/>
    </xf>
    <xf numFmtId="0" fontId="20" fillId="0" borderId="0" xfId="3" applyNumberFormat="1" applyFont="1" applyFill="1" applyAlignment="1" applyProtection="1">
      <alignment vertical="center" wrapText="1"/>
      <protection hidden="1"/>
    </xf>
    <xf numFmtId="166" fontId="20" fillId="0" borderId="0" xfId="3" applyFont="1" applyFill="1" applyAlignment="1" applyProtection="1">
      <alignment horizontal="center" vertical="center" wrapText="1"/>
      <protection hidden="1"/>
    </xf>
    <xf numFmtId="166" fontId="20" fillId="0" borderId="0" xfId="3" applyFont="1" applyFill="1" applyAlignment="1" applyProtection="1">
      <alignment vertical="center" wrapText="1"/>
      <protection hidden="1"/>
    </xf>
    <xf numFmtId="166" fontId="20" fillId="33" borderId="22" xfId="3" applyFont="1" applyFill="1" applyBorder="1" applyAlignment="1" applyProtection="1">
      <alignment horizontal="center" vertical="center" wrapText="1"/>
      <protection hidden="1"/>
    </xf>
    <xf numFmtId="169" fontId="17" fillId="33" borderId="22" xfId="3" applyNumberFormat="1" applyFont="1" applyFill="1" applyBorder="1" applyAlignment="1" applyProtection="1">
      <alignment horizontal="center" vertical="center" wrapText="1"/>
      <protection hidden="1"/>
    </xf>
    <xf numFmtId="0" fontId="20" fillId="0" borderId="0" xfId="2" applyNumberFormat="1" applyFont="1" applyFill="1" applyBorder="1" applyAlignment="1" applyProtection="1">
      <alignment vertical="center" wrapText="1"/>
      <protection hidden="1"/>
    </xf>
    <xf numFmtId="167" fontId="20" fillId="0" borderId="0" xfId="3" applyNumberFormat="1" applyFont="1" applyFill="1" applyBorder="1" applyAlignment="1" applyProtection="1">
      <alignment vertical="center" wrapText="1"/>
      <protection hidden="1"/>
    </xf>
    <xf numFmtId="168" fontId="19" fillId="0" borderId="0" xfId="3" applyNumberFormat="1" applyFont="1" applyFill="1" applyBorder="1" applyAlignment="1" applyProtection="1">
      <alignment horizontal="right" vertical="center" wrapText="1"/>
      <protection hidden="1"/>
    </xf>
    <xf numFmtId="169" fontId="19" fillId="0" borderId="0" xfId="3" applyNumberFormat="1" applyFont="1" applyFill="1" applyBorder="1" applyAlignment="1" applyProtection="1">
      <alignment vertical="center" wrapText="1"/>
      <protection hidden="1"/>
    </xf>
    <xf numFmtId="3" fontId="20" fillId="0" borderId="0" xfId="3" applyNumberFormat="1" applyFont="1" applyFill="1" applyBorder="1" applyAlignment="1" applyProtection="1">
      <alignment vertical="center" wrapText="1"/>
      <protection hidden="1"/>
    </xf>
    <xf numFmtId="0" fontId="19" fillId="0" borderId="0" xfId="2" applyNumberFormat="1" applyFont="1" applyFill="1" applyAlignment="1" applyProtection="1">
      <alignment vertical="center" wrapText="1"/>
      <protection hidden="1"/>
    </xf>
    <xf numFmtId="170" fontId="19" fillId="0" borderId="0" xfId="3" applyNumberFormat="1" applyFont="1" applyFill="1" applyAlignment="1" applyProtection="1">
      <alignment vertical="center" wrapText="1"/>
      <protection hidden="1"/>
    </xf>
    <xf numFmtId="166" fontId="19" fillId="0" borderId="0" xfId="3" applyFont="1" applyFill="1" applyAlignment="1" applyProtection="1">
      <alignment vertical="center" wrapText="1"/>
      <protection hidden="1"/>
    </xf>
    <xf numFmtId="0" fontId="19" fillId="0" borderId="0" xfId="2" applyFont="1" applyFill="1" applyBorder="1" applyAlignment="1" applyProtection="1">
      <alignment vertical="center" wrapText="1"/>
      <protection hidden="1"/>
    </xf>
    <xf numFmtId="0" fontId="19" fillId="0" borderId="0" xfId="2" applyNumberFormat="1" applyFont="1" applyFill="1" applyAlignment="1" applyProtection="1">
      <alignment horizontal="center" vertical="center" wrapText="1"/>
      <protection hidden="1"/>
    </xf>
    <xf numFmtId="0" fontId="19" fillId="0" borderId="0" xfId="2" applyFont="1" applyFill="1" applyAlignment="1" applyProtection="1">
      <alignment horizontal="center" vertical="center" wrapText="1"/>
      <protection hidden="1"/>
    </xf>
    <xf numFmtId="0" fontId="17" fillId="30" borderId="0" xfId="2" applyFont="1" applyFill="1" applyBorder="1" applyAlignment="1" applyProtection="1">
      <alignment horizontal="center" vertical="center" wrapText="1"/>
      <protection hidden="1"/>
    </xf>
    <xf numFmtId="0" fontId="19" fillId="30" borderId="0" xfId="2" applyFont="1" applyFill="1" applyAlignment="1" applyProtection="1">
      <alignment vertical="center" wrapText="1"/>
      <protection hidden="1"/>
    </xf>
    <xf numFmtId="0" fontId="19" fillId="30" borderId="0" xfId="2" applyNumberFormat="1" applyFont="1" applyFill="1" applyAlignment="1" applyProtection="1">
      <alignment horizontal="center" vertical="center" wrapText="1"/>
      <protection hidden="1"/>
    </xf>
    <xf numFmtId="0" fontId="19" fillId="30" borderId="0" xfId="2" applyFont="1" applyFill="1" applyAlignment="1" applyProtection="1">
      <alignment horizontal="center" vertical="center" wrapText="1"/>
      <protection hidden="1"/>
    </xf>
    <xf numFmtId="0" fontId="45" fillId="33" borderId="22" xfId="2" applyFont="1" applyFill="1" applyBorder="1" applyAlignment="1" applyProtection="1">
      <alignment horizontal="center" vertical="center" wrapText="1"/>
      <protection hidden="1"/>
    </xf>
    <xf numFmtId="0" fontId="45" fillId="38" borderId="22" xfId="0" applyFont="1" applyFill="1" applyBorder="1" applyAlignment="1" applyProtection="1">
      <alignment horizontal="center" vertical="center" wrapText="1"/>
      <protection hidden="1"/>
    </xf>
    <xf numFmtId="4" fontId="16" fillId="0" borderId="22" xfId="2" applyNumberFormat="1" applyFont="1" applyFill="1" applyBorder="1" applyAlignment="1" applyProtection="1">
      <alignment horizontal="center" vertical="center"/>
      <protection hidden="1"/>
    </xf>
    <xf numFmtId="0" fontId="45" fillId="38" borderId="22" xfId="2" applyFont="1" applyFill="1" applyBorder="1" applyAlignment="1" applyProtection="1">
      <alignment horizontal="center" vertical="center" wrapText="1"/>
      <protection hidden="1"/>
    </xf>
    <xf numFmtId="166" fontId="20" fillId="37" borderId="22" xfId="3" applyFont="1" applyFill="1" applyBorder="1" applyAlignment="1" applyProtection="1">
      <alignment horizontal="center" vertical="center" wrapText="1"/>
      <protection hidden="1"/>
    </xf>
    <xf numFmtId="1" fontId="57" fillId="0" borderId="22" xfId="0" applyNumberFormat="1" applyFont="1" applyFill="1" applyBorder="1" applyAlignment="1" applyProtection="1">
      <alignment horizontal="center" vertical="center" wrapText="1"/>
      <protection hidden="1"/>
    </xf>
    <xf numFmtId="4" fontId="57" fillId="0" borderId="22" xfId="3" applyNumberFormat="1" applyFont="1" applyFill="1" applyBorder="1" applyAlignment="1" applyProtection="1">
      <alignment horizontal="left" vertical="center" wrapText="1"/>
      <protection hidden="1"/>
    </xf>
    <xf numFmtId="4" fontId="47" fillId="32" borderId="22" xfId="2" applyNumberFormat="1" applyFont="1" applyFill="1" applyBorder="1" applyAlignment="1" applyProtection="1">
      <alignment horizontal="center" vertical="center"/>
      <protection hidden="1"/>
    </xf>
    <xf numFmtId="0" fontId="20" fillId="0" borderId="22" xfId="3" applyNumberFormat="1" applyFont="1" applyFill="1" applyBorder="1" applyAlignment="1" applyProtection="1">
      <alignment horizontal="center" vertical="center" wrapText="1"/>
      <protection hidden="1"/>
    </xf>
    <xf numFmtId="166" fontId="20" fillId="0" borderId="22" xfId="3" applyFont="1" applyFill="1" applyBorder="1" applyAlignment="1" applyProtection="1">
      <alignment vertical="center" wrapText="1"/>
      <protection hidden="1"/>
    </xf>
    <xf numFmtId="166" fontId="20" fillId="0" borderId="22" xfId="3" applyFont="1" applyFill="1" applyBorder="1" applyAlignment="1" applyProtection="1">
      <alignment horizontal="center" vertical="center" wrapText="1"/>
      <protection hidden="1"/>
    </xf>
    <xf numFmtId="0" fontId="19" fillId="0" borderId="0" xfId="2" applyFont="1" applyFill="1" applyAlignment="1" applyProtection="1">
      <alignment horizontal="left" vertical="center"/>
      <protection hidden="1"/>
    </xf>
    <xf numFmtId="0" fontId="52" fillId="0" borderId="0" xfId="344" applyFont="1" applyAlignment="1" applyProtection="1">
      <alignment vertical="center"/>
      <protection hidden="1"/>
    </xf>
    <xf numFmtId="0" fontId="54" fillId="33" borderId="1" xfId="344" applyFont="1" applyFill="1" applyBorder="1" applyAlignment="1" applyProtection="1">
      <alignment horizontal="center" vertical="center" wrapText="1"/>
      <protection hidden="1"/>
    </xf>
    <xf numFmtId="1" fontId="53" fillId="33" borderId="1" xfId="344" applyNumberFormat="1" applyFont="1" applyFill="1" applyBorder="1" applyAlignment="1" applyProtection="1">
      <alignment horizontal="center" vertical="center" wrapText="1"/>
      <protection hidden="1"/>
    </xf>
    <xf numFmtId="0" fontId="16" fillId="0" borderId="22" xfId="0" applyFont="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vertical="center"/>
      <protection hidden="1"/>
    </xf>
    <xf numFmtId="189" fontId="17" fillId="0" borderId="22" xfId="2" applyNumberFormat="1"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170" fontId="47" fillId="0" borderId="22" xfId="3" applyNumberFormat="1" applyFont="1" applyFill="1" applyBorder="1" applyAlignment="1" applyProtection="1">
      <alignment vertical="center" wrapText="1"/>
      <protection hidden="1"/>
    </xf>
    <xf numFmtId="0" fontId="47" fillId="0" borderId="22" xfId="3" applyNumberFormat="1" applyFont="1" applyFill="1" applyBorder="1" applyAlignment="1" applyProtection="1">
      <alignment horizontal="center" vertical="center" wrapText="1"/>
      <protection hidden="1"/>
    </xf>
    <xf numFmtId="2" fontId="47" fillId="0" borderId="22" xfId="3" applyNumberFormat="1" applyFont="1" applyFill="1" applyBorder="1" applyAlignment="1" applyProtection="1">
      <alignment horizontal="center" vertical="center" wrapText="1"/>
      <protection hidden="1"/>
    </xf>
    <xf numFmtId="188" fontId="16" fillId="0" borderId="22" xfId="0" applyNumberFormat="1" applyFont="1" applyBorder="1" applyAlignment="1" applyProtection="1">
      <alignment horizontal="center" vertical="center"/>
      <protection hidden="1"/>
    </xf>
    <xf numFmtId="0" fontId="16" fillId="37" borderId="22" xfId="0" applyFont="1" applyFill="1" applyBorder="1" applyAlignment="1" applyProtection="1">
      <alignment horizontal="center" vertical="center" wrapText="1"/>
      <protection hidden="1"/>
    </xf>
    <xf numFmtId="0" fontId="75" fillId="0" borderId="0" xfId="356" applyFont="1" applyBorder="1" applyAlignment="1" applyProtection="1">
      <alignment vertical="center"/>
      <protection hidden="1"/>
    </xf>
    <xf numFmtId="0" fontId="57" fillId="31" borderId="27" xfId="351" applyFont="1" applyFill="1" applyBorder="1" applyAlignment="1" applyProtection="1">
      <alignment horizontal="center" vertical="center"/>
      <protection hidden="1"/>
    </xf>
    <xf numFmtId="3" fontId="57" fillId="31" borderId="27" xfId="351" applyNumberFormat="1" applyFont="1" applyFill="1" applyBorder="1" applyAlignment="1" applyProtection="1">
      <alignment horizontal="center" vertical="center" wrapText="1"/>
      <protection hidden="1"/>
    </xf>
    <xf numFmtId="0" fontId="57" fillId="31" borderId="27" xfId="351" applyFont="1" applyFill="1" applyBorder="1" applyAlignment="1" applyProtection="1">
      <alignment horizontal="center" vertical="center" wrapText="1"/>
      <protection hidden="1"/>
    </xf>
    <xf numFmtId="188" fontId="57" fillId="31" borderId="27" xfId="351" applyNumberFormat="1" applyFont="1" applyFill="1" applyBorder="1" applyAlignment="1" applyProtection="1">
      <alignment horizontal="center" vertical="center" wrapText="1"/>
      <protection hidden="1"/>
    </xf>
    <xf numFmtId="0" fontId="57" fillId="31" borderId="27" xfId="351" applyFont="1" applyFill="1" applyBorder="1" applyAlignment="1" applyProtection="1">
      <alignment horizontal="left" vertical="center" wrapText="1"/>
      <protection hidden="1"/>
    </xf>
    <xf numFmtId="0" fontId="71" fillId="37" borderId="22" xfId="3" applyNumberFormat="1" applyFont="1" applyFill="1" applyBorder="1" applyAlignment="1" applyProtection="1">
      <alignment horizontal="center" vertical="center" wrapText="1"/>
      <protection hidden="1"/>
    </xf>
    <xf numFmtId="4" fontId="16" fillId="37" borderId="22" xfId="3" applyNumberFormat="1" applyFont="1" applyFill="1" applyBorder="1" applyAlignment="1" applyProtection="1">
      <alignment horizontal="center" vertical="center" wrapText="1"/>
      <protection hidden="1"/>
    </xf>
    <xf numFmtId="4" fontId="16" fillId="37" borderId="22" xfId="2" applyNumberFormat="1" applyFont="1" applyFill="1" applyBorder="1" applyAlignment="1" applyProtection="1">
      <alignment horizontal="center" vertical="center"/>
      <protection hidden="1"/>
    </xf>
    <xf numFmtId="0" fontId="52" fillId="0" borderId="1" xfId="344" applyFont="1" applyFill="1" applyBorder="1" applyAlignment="1" applyProtection="1">
      <alignment horizontal="center" vertical="center" wrapText="1"/>
      <protection hidden="1"/>
    </xf>
    <xf numFmtId="10" fontId="0" fillId="0" borderId="0" xfId="0" applyNumberFormat="1" applyProtection="1">
      <protection hidden="1"/>
    </xf>
    <xf numFmtId="194" fontId="0" fillId="0" borderId="0" xfId="0" applyNumberFormat="1" applyProtection="1">
      <protection hidden="1"/>
    </xf>
    <xf numFmtId="3" fontId="0" fillId="0" borderId="0" xfId="0" applyNumberFormat="1" applyProtection="1">
      <protection hidden="1"/>
    </xf>
    <xf numFmtId="0" fontId="80" fillId="0" borderId="0" xfId="0" applyFont="1" applyAlignment="1" applyProtection="1">
      <alignment vertical="center" wrapText="1"/>
      <protection hidden="1"/>
    </xf>
    <xf numFmtId="0" fontId="61" fillId="0" borderId="0" xfId="0" applyFont="1" applyAlignment="1" applyProtection="1">
      <alignment horizontal="center"/>
      <protection hidden="1"/>
    </xf>
    <xf numFmtId="0" fontId="61" fillId="0" borderId="0" xfId="0" applyFont="1" applyProtection="1">
      <protection hidden="1"/>
    </xf>
    <xf numFmtId="0" fontId="0" fillId="0" borderId="0" xfId="0" applyFill="1" applyAlignment="1" applyProtection="1">
      <protection hidden="1"/>
    </xf>
    <xf numFmtId="0" fontId="0" fillId="0" borderId="22" xfId="0" applyFill="1" applyBorder="1" applyAlignment="1" applyProtection="1">
      <alignment horizontal="center" vertical="center"/>
      <protection hidden="1"/>
    </xf>
    <xf numFmtId="0" fontId="0" fillId="0" borderId="0" xfId="0" applyBorder="1" applyProtection="1">
      <protection hidden="1"/>
    </xf>
    <xf numFmtId="0" fontId="60"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16" fillId="0" borderId="0" xfId="0" applyFont="1" applyFill="1" applyBorder="1" applyAlignment="1" applyProtection="1">
      <alignment horizontal="center" vertical="center"/>
      <protection hidden="1"/>
    </xf>
    <xf numFmtId="0" fontId="52" fillId="33" borderId="1" xfId="344" applyFont="1" applyFill="1" applyBorder="1" applyAlignment="1" applyProtection="1">
      <alignment horizontal="center" vertical="center" wrapText="1"/>
      <protection hidden="1"/>
    </xf>
    <xf numFmtId="0" fontId="17" fillId="37" borderId="45" xfId="0" applyFont="1" applyFill="1" applyBorder="1" applyAlignment="1" applyProtection="1">
      <alignment vertical="center" wrapText="1"/>
      <protection hidden="1"/>
    </xf>
    <xf numFmtId="0" fontId="17" fillId="37" borderId="43" xfId="0" applyFont="1" applyFill="1" applyBorder="1" applyAlignment="1" applyProtection="1">
      <alignment vertical="center" wrapText="1"/>
      <protection hidden="1"/>
    </xf>
    <xf numFmtId="0" fontId="17" fillId="37" borderId="46" xfId="0" applyFont="1" applyFill="1" applyBorder="1" applyAlignment="1" applyProtection="1">
      <alignment vertical="center" wrapText="1"/>
      <protection hidden="1"/>
    </xf>
    <xf numFmtId="0" fontId="17" fillId="37" borderId="57" xfId="0" applyFont="1" applyFill="1" applyBorder="1" applyAlignment="1" applyProtection="1">
      <alignment vertical="center" wrapText="1"/>
      <protection hidden="1"/>
    </xf>
    <xf numFmtId="0" fontId="17" fillId="37" borderId="53" xfId="0" applyFont="1" applyFill="1" applyBorder="1" applyAlignment="1" applyProtection="1">
      <alignment vertical="center" wrapText="1"/>
      <protection hidden="1"/>
    </xf>
    <xf numFmtId="0" fontId="17" fillId="37" borderId="52" xfId="0" applyFont="1" applyFill="1" applyBorder="1" applyAlignment="1" applyProtection="1">
      <alignment vertical="center" wrapText="1"/>
      <protection hidden="1"/>
    </xf>
    <xf numFmtId="0" fontId="16" fillId="0" borderId="2" xfId="0" applyFont="1" applyBorder="1" applyAlignment="1" applyProtection="1">
      <protection hidden="1"/>
    </xf>
    <xf numFmtId="0" fontId="0" fillId="0" borderId="35" xfId="0" applyBorder="1" applyAlignment="1" applyProtection="1">
      <protection hidden="1"/>
    </xf>
    <xf numFmtId="0" fontId="73" fillId="37" borderId="54" xfId="0" applyFont="1" applyFill="1" applyBorder="1" applyAlignment="1" applyProtection="1">
      <protection hidden="1"/>
    </xf>
    <xf numFmtId="0" fontId="73" fillId="37" borderId="55" xfId="0" applyFont="1" applyFill="1" applyBorder="1" applyAlignment="1" applyProtection="1">
      <protection hidden="1"/>
    </xf>
    <xf numFmtId="0" fontId="73" fillId="37" borderId="56" xfId="0" applyFont="1" applyFill="1" applyBorder="1" applyAlignment="1" applyProtection="1">
      <protection hidden="1"/>
    </xf>
    <xf numFmtId="0" fontId="16" fillId="0" borderId="0" xfId="0" applyFont="1" applyFill="1" applyBorder="1" applyAlignment="1" applyProtection="1">
      <alignment vertical="center"/>
      <protection hidden="1"/>
    </xf>
    <xf numFmtId="0" fontId="57" fillId="0" borderId="27" xfId="351" applyFont="1" applyBorder="1" applyAlignment="1" applyProtection="1">
      <alignment horizontal="center" vertical="center" wrapText="1"/>
      <protection hidden="1"/>
    </xf>
    <xf numFmtId="0" fontId="86" fillId="33" borderId="22" xfId="350" applyFont="1" applyFill="1" applyBorder="1" applyAlignment="1" applyProtection="1">
      <alignment horizontal="center" vertical="center" wrapText="1"/>
    </xf>
    <xf numFmtId="0" fontId="79" fillId="33" borderId="22" xfId="350" applyFont="1" applyFill="1" applyBorder="1" applyAlignment="1" applyProtection="1">
      <alignment horizontal="center" vertical="center" wrapText="1"/>
    </xf>
    <xf numFmtId="0" fontId="47" fillId="0" borderId="66" xfId="3" applyNumberFormat="1" applyFont="1" applyFill="1" applyBorder="1" applyAlignment="1" applyProtection="1">
      <alignment horizontal="center" vertical="center" wrapText="1"/>
      <protection hidden="1"/>
    </xf>
    <xf numFmtId="166" fontId="47" fillId="0" borderId="0" xfId="3" applyFont="1" applyFill="1" applyAlignment="1" applyProtection="1">
      <alignment horizontal="center" vertical="center" wrapText="1"/>
      <protection hidden="1"/>
    </xf>
    <xf numFmtId="0" fontId="47" fillId="33" borderId="22" xfId="2" applyNumberFormat="1" applyFont="1" applyFill="1" applyBorder="1" applyAlignment="1" applyProtection="1">
      <alignment horizontal="center" vertical="center" wrapText="1"/>
      <protection hidden="1"/>
    </xf>
    <xf numFmtId="0" fontId="57" fillId="0" borderId="0" xfId="2" applyFont="1" applyFill="1" applyAlignment="1" applyProtection="1">
      <alignment horizontal="center" vertical="center" wrapText="1"/>
      <protection hidden="1"/>
    </xf>
    <xf numFmtId="0" fontId="0" fillId="0" borderId="22" xfId="0" applyBorder="1" applyAlignment="1" applyProtection="1">
      <alignment horizontal="center" vertical="center"/>
      <protection hidden="1"/>
    </xf>
    <xf numFmtId="0" fontId="53" fillId="33" borderId="1" xfId="344" applyFont="1" applyFill="1" applyBorder="1" applyAlignment="1" applyProtection="1">
      <alignment horizontal="center" vertical="center" wrapText="1"/>
      <protection hidden="1"/>
    </xf>
    <xf numFmtId="0" fontId="52" fillId="0" borderId="66" xfId="344" applyFont="1" applyFill="1" applyBorder="1" applyAlignment="1" applyProtection="1">
      <alignment horizontal="center" vertical="center" wrapText="1"/>
      <protection hidden="1"/>
    </xf>
    <xf numFmtId="0" fontId="53" fillId="33" borderId="1" xfId="344" applyFont="1" applyFill="1" applyBorder="1" applyAlignment="1" applyProtection="1">
      <alignment horizontal="center" vertical="center"/>
      <protection hidden="1"/>
    </xf>
    <xf numFmtId="0" fontId="16" fillId="37" borderId="22" xfId="0" applyFont="1" applyFill="1" applyBorder="1" applyAlignment="1" applyProtection="1">
      <alignment horizontal="center" vertical="center"/>
      <protection hidden="1"/>
    </xf>
    <xf numFmtId="9" fontId="16" fillId="0" borderId="22" xfId="357" applyFont="1" applyFill="1" applyBorder="1" applyAlignment="1" applyProtection="1">
      <alignment horizontal="center" vertical="center"/>
      <protection hidden="1"/>
    </xf>
    <xf numFmtId="0" fontId="61" fillId="28" borderId="69" xfId="0" applyFont="1" applyFill="1" applyBorder="1" applyAlignment="1">
      <alignment vertical="center"/>
    </xf>
    <xf numFmtId="188" fontId="62" fillId="28" borderId="70" xfId="0" applyNumberFormat="1" applyFont="1" applyFill="1" applyBorder="1" applyAlignment="1">
      <alignment horizontal="center"/>
    </xf>
    <xf numFmtId="10" fontId="85" fillId="28" borderId="70" xfId="343" applyNumberFormat="1" applyFont="1" applyFill="1" applyBorder="1" applyAlignment="1">
      <alignment horizontal="center"/>
    </xf>
    <xf numFmtId="10" fontId="88" fillId="0" borderId="49" xfId="343" applyNumberFormat="1" applyFont="1" applyFill="1" applyBorder="1" applyAlignment="1">
      <alignment vertical="center"/>
    </xf>
    <xf numFmtId="0" fontId="84" fillId="28" borderId="60" xfId="0" applyFont="1" applyFill="1" applyBorder="1" applyAlignment="1">
      <alignment vertical="center"/>
    </xf>
    <xf numFmtId="0" fontId="84" fillId="28" borderId="42" xfId="0" applyFont="1" applyFill="1" applyBorder="1" applyAlignment="1">
      <alignment vertical="center"/>
    </xf>
    <xf numFmtId="0" fontId="84" fillId="28" borderId="71" xfId="0" applyFont="1" applyFill="1" applyBorder="1" applyAlignment="1">
      <alignment vertical="center"/>
    </xf>
    <xf numFmtId="0" fontId="17" fillId="37" borderId="22" xfId="2" applyFont="1" applyFill="1" applyBorder="1" applyAlignment="1" applyProtection="1">
      <alignment horizontal="center" vertical="center" wrapText="1"/>
      <protection hidden="1"/>
    </xf>
    <xf numFmtId="4" fontId="16" fillId="37" borderId="72" xfId="3" applyNumberFormat="1" applyFont="1" applyFill="1" applyBorder="1" applyAlignment="1" applyProtection="1">
      <alignment horizontal="center" vertical="center" wrapText="1"/>
      <protection hidden="1"/>
    </xf>
    <xf numFmtId="4" fontId="16" fillId="37" borderId="72" xfId="2" applyNumberFormat="1" applyFont="1" applyFill="1" applyBorder="1" applyAlignment="1" applyProtection="1">
      <alignment horizontal="center" vertical="center"/>
      <protection hidden="1"/>
    </xf>
    <xf numFmtId="0" fontId="91" fillId="43" borderId="72" xfId="0" applyFont="1" applyFill="1" applyBorder="1" applyAlignment="1" applyProtection="1">
      <alignment horizontal="center" vertical="center"/>
    </xf>
    <xf numFmtId="0" fontId="90" fillId="43" borderId="72" xfId="0" applyFont="1" applyFill="1" applyBorder="1" applyAlignment="1" applyProtection="1">
      <alignment horizontal="center" vertical="center" wrapText="1"/>
    </xf>
    <xf numFmtId="4" fontId="91" fillId="43" borderId="72" xfId="0" applyNumberFormat="1" applyFont="1" applyFill="1" applyBorder="1" applyAlignment="1" applyProtection="1">
      <alignment horizontal="center" vertical="center"/>
    </xf>
    <xf numFmtId="3" fontId="91" fillId="43" borderId="72" xfId="0" applyNumberFormat="1" applyFont="1" applyFill="1" applyBorder="1" applyAlignment="1" applyProtection="1">
      <alignment horizontal="center" vertical="center" wrapText="1"/>
    </xf>
    <xf numFmtId="49" fontId="91" fillId="44" borderId="85" xfId="1" applyNumberFormat="1" applyFont="1" applyFill="1" applyBorder="1" applyAlignment="1" applyProtection="1">
      <alignment horizontal="center" vertical="center" wrapText="1"/>
      <protection locked="0"/>
    </xf>
    <xf numFmtId="0" fontId="84" fillId="44" borderId="86" xfId="434" applyFont="1" applyFill="1" applyBorder="1" applyAlignment="1">
      <alignment horizontal="justify" vertical="center"/>
    </xf>
    <xf numFmtId="0" fontId="61" fillId="44" borderId="87" xfId="0" applyFont="1" applyFill="1" applyBorder="1" applyAlignment="1" applyProtection="1">
      <alignment horizontal="center" vertical="center"/>
      <protection locked="0"/>
    </xf>
    <xf numFmtId="2" fontId="61" fillId="44" borderId="88" xfId="0" applyNumberFormat="1" applyFont="1" applyFill="1" applyBorder="1" applyAlignment="1" applyProtection="1">
      <alignment horizontal="center" vertical="center"/>
      <protection locked="0"/>
    </xf>
    <xf numFmtId="188" fontId="61" fillId="44" borderId="87" xfId="434" applyNumberFormat="1" applyFont="1" applyFill="1" applyBorder="1" applyAlignment="1">
      <alignment horizontal="center" vertical="center"/>
    </xf>
    <xf numFmtId="188" fontId="61" fillId="44" borderId="87" xfId="0" applyNumberFormat="1" applyFont="1" applyFill="1" applyBorder="1" applyAlignment="1">
      <alignment horizontal="center" vertical="center"/>
    </xf>
    <xf numFmtId="0" fontId="92" fillId="45" borderId="89" xfId="438" applyFont="1" applyFill="1" applyBorder="1" applyAlignment="1" applyProtection="1">
      <alignment horizontal="center" vertical="center"/>
    </xf>
    <xf numFmtId="0" fontId="61" fillId="0" borderId="90" xfId="435" applyFont="1" applyFill="1" applyBorder="1" applyAlignment="1">
      <alignment horizontal="justify" vertical="center"/>
    </xf>
    <xf numFmtId="0" fontId="61" fillId="45" borderId="87" xfId="0" applyFont="1" applyFill="1" applyBorder="1" applyAlignment="1" applyProtection="1">
      <alignment horizontal="center" vertical="center"/>
      <protection locked="0"/>
    </xf>
    <xf numFmtId="2" fontId="61" fillId="45" borderId="88" xfId="0" applyNumberFormat="1" applyFont="1" applyFill="1" applyBorder="1" applyAlignment="1" applyProtection="1">
      <alignment horizontal="center" vertical="center"/>
      <protection locked="0"/>
    </xf>
    <xf numFmtId="188" fontId="61" fillId="46" borderId="87" xfId="434" applyNumberFormat="1" applyFont="1" applyFill="1" applyBorder="1" applyAlignment="1">
      <alignment horizontal="center" vertical="center"/>
    </xf>
    <xf numFmtId="188" fontId="61" fillId="45" borderId="87" xfId="0" applyNumberFormat="1" applyFont="1" applyFill="1" applyBorder="1" applyAlignment="1">
      <alignment horizontal="center" vertical="center"/>
    </xf>
    <xf numFmtId="176" fontId="92" fillId="45" borderId="85" xfId="438" applyNumberFormat="1" applyFont="1" applyFill="1" applyBorder="1" applyAlignment="1" applyProtection="1">
      <alignment horizontal="center" vertical="center"/>
    </xf>
    <xf numFmtId="0" fontId="61" fillId="0" borderId="91" xfId="435" applyFont="1" applyFill="1" applyBorder="1" applyAlignment="1">
      <alignment horizontal="justify" vertical="top" wrapText="1"/>
    </xf>
    <xf numFmtId="0" fontId="92" fillId="45" borderId="92" xfId="438" applyFont="1" applyFill="1" applyBorder="1" applyAlignment="1">
      <alignment horizontal="center" vertical="center"/>
    </xf>
    <xf numFmtId="0" fontId="61" fillId="0" borderId="93" xfId="435" applyFont="1" applyFill="1" applyBorder="1" applyAlignment="1">
      <alignment horizontal="justify" vertical="top" wrapText="1"/>
    </xf>
    <xf numFmtId="49" fontId="91" fillId="44" borderId="92" xfId="1" applyNumberFormat="1" applyFont="1" applyFill="1" applyBorder="1" applyAlignment="1" applyProtection="1">
      <alignment horizontal="center" vertical="center" wrapText="1"/>
      <protection locked="0"/>
    </xf>
    <xf numFmtId="0" fontId="84" fillId="44" borderId="94" xfId="434" applyFont="1" applyFill="1" applyBorder="1" applyAlignment="1">
      <alignment horizontal="justify" vertical="center"/>
    </xf>
    <xf numFmtId="0" fontId="61" fillId="44" borderId="95" xfId="0" applyFont="1" applyFill="1" applyBorder="1" applyAlignment="1" applyProtection="1">
      <alignment horizontal="center" vertical="center"/>
      <protection locked="0"/>
    </xf>
    <xf numFmtId="2" fontId="61" fillId="44" borderId="96" xfId="0" applyNumberFormat="1" applyFont="1" applyFill="1" applyBorder="1" applyAlignment="1" applyProtection="1">
      <alignment horizontal="center" vertical="center"/>
      <protection locked="0"/>
    </xf>
    <xf numFmtId="188" fontId="61" fillId="44" borderId="95" xfId="434" applyNumberFormat="1" applyFont="1" applyFill="1" applyBorder="1" applyAlignment="1">
      <alignment horizontal="center" vertical="center"/>
    </xf>
    <xf numFmtId="188" fontId="61" fillId="44" borderId="95" xfId="0" applyNumberFormat="1" applyFont="1" applyFill="1" applyBorder="1" applyAlignment="1">
      <alignment horizontal="center" vertical="center"/>
    </xf>
    <xf numFmtId="0" fontId="92" fillId="45" borderId="97" xfId="438" applyFont="1" applyFill="1" applyBorder="1" applyAlignment="1">
      <alignment horizontal="center" vertical="center"/>
    </xf>
    <xf numFmtId="0" fontId="61" fillId="0" borderId="90" xfId="435" applyFont="1" applyFill="1" applyBorder="1" applyAlignment="1">
      <alignment horizontal="justify" vertical="top" wrapText="1"/>
    </xf>
    <xf numFmtId="0" fontId="61" fillId="45" borderId="95" xfId="0" applyFont="1" applyFill="1" applyBorder="1" applyAlignment="1" applyProtection="1">
      <alignment horizontal="center" vertical="center"/>
      <protection locked="0"/>
    </xf>
    <xf numFmtId="2" fontId="61" fillId="45" borderId="96" xfId="0" applyNumberFormat="1" applyFont="1" applyFill="1" applyBorder="1" applyAlignment="1" applyProtection="1">
      <alignment horizontal="center" vertical="center"/>
      <protection locked="0"/>
    </xf>
    <xf numFmtId="0" fontId="61" fillId="45" borderId="98" xfId="360" applyNumberFormat="1" applyFont="1" applyFill="1" applyBorder="1" applyAlignment="1">
      <alignment horizontal="center" vertical="center"/>
    </xf>
    <xf numFmtId="0" fontId="61" fillId="45" borderId="90" xfId="435" applyFont="1" applyFill="1" applyBorder="1" applyAlignment="1">
      <alignment horizontal="justify" vertical="top" wrapText="1"/>
    </xf>
    <xf numFmtId="0" fontId="84" fillId="44" borderId="95" xfId="434" applyFont="1" applyFill="1" applyBorder="1" applyAlignment="1">
      <alignment horizontal="justify" vertical="center"/>
    </xf>
    <xf numFmtId="0" fontId="61" fillId="44" borderId="94" xfId="0" applyFont="1" applyFill="1" applyBorder="1" applyAlignment="1" applyProtection="1">
      <alignment vertical="center"/>
      <protection locked="0"/>
    </xf>
    <xf numFmtId="0" fontId="61" fillId="44" borderId="93" xfId="0" applyFont="1" applyFill="1" applyBorder="1" applyAlignment="1" applyProtection="1">
      <alignment vertical="center"/>
      <protection locked="0"/>
    </xf>
    <xf numFmtId="0" fontId="61" fillId="44" borderId="99" xfId="0" applyFont="1" applyFill="1" applyBorder="1" applyAlignment="1" applyProtection="1">
      <alignment vertical="center"/>
      <protection locked="0"/>
    </xf>
    <xf numFmtId="0" fontId="96" fillId="45" borderId="90" xfId="435" applyFont="1" applyFill="1" applyBorder="1" applyAlignment="1">
      <alignment horizontal="justify" vertical="center" wrapText="1"/>
    </xf>
    <xf numFmtId="0" fontId="61" fillId="45" borderId="90" xfId="360" applyNumberFormat="1" applyFont="1" applyFill="1" applyBorder="1" applyAlignment="1">
      <alignment horizontal="center" vertical="center"/>
    </xf>
    <xf numFmtId="2" fontId="61" fillId="45" borderId="95" xfId="0" applyNumberFormat="1" applyFont="1" applyFill="1" applyBorder="1" applyAlignment="1" applyProtection="1">
      <alignment horizontal="center" vertical="center"/>
      <protection locked="0"/>
    </xf>
    <xf numFmtId="188" fontId="61" fillId="46" borderId="95" xfId="434" applyNumberFormat="1" applyFont="1" applyFill="1" applyBorder="1" applyAlignment="1">
      <alignment horizontal="center" vertical="center"/>
    </xf>
    <xf numFmtId="188" fontId="61" fillId="46" borderId="86" xfId="434" applyNumberFormat="1" applyFont="1" applyFill="1" applyBorder="1" applyAlignment="1">
      <alignment horizontal="center" vertical="center"/>
    </xf>
    <xf numFmtId="0" fontId="91" fillId="43" borderId="92" xfId="0" applyFont="1" applyFill="1" applyBorder="1" applyAlignment="1" applyProtection="1">
      <alignment horizontal="center" vertical="center"/>
    </xf>
    <xf numFmtId="0" fontId="90" fillId="43" borderId="93" xfId="0" applyFont="1" applyFill="1" applyBorder="1" applyAlignment="1" applyProtection="1">
      <alignment horizontal="center" vertical="center" wrapText="1"/>
    </xf>
    <xf numFmtId="0" fontId="91" fillId="43" borderId="94" xfId="0" applyFont="1" applyFill="1" applyBorder="1" applyAlignment="1" applyProtection="1">
      <alignment horizontal="center" vertical="center"/>
    </xf>
    <xf numFmtId="4" fontId="91" fillId="43" borderId="93" xfId="0" applyNumberFormat="1" applyFont="1" applyFill="1" applyBorder="1" applyAlignment="1" applyProtection="1">
      <alignment horizontal="center" vertical="center"/>
    </xf>
    <xf numFmtId="3" fontId="91" fillId="43" borderId="93" xfId="0" applyNumberFormat="1" applyFont="1" applyFill="1" applyBorder="1" applyAlignment="1" applyProtection="1">
      <alignment horizontal="center" vertical="center" wrapText="1"/>
    </xf>
    <xf numFmtId="192" fontId="90" fillId="43" borderId="99" xfId="432" applyNumberFormat="1" applyFont="1" applyFill="1" applyBorder="1" applyAlignment="1" applyProtection="1">
      <alignment horizontal="center" vertical="center" wrapText="1"/>
    </xf>
    <xf numFmtId="0" fontId="91" fillId="47" borderId="92" xfId="0" applyFont="1" applyFill="1" applyBorder="1" applyAlignment="1" applyProtection="1">
      <alignment horizontal="center" vertical="center"/>
    </xf>
    <xf numFmtId="0" fontId="90" fillId="47" borderId="93" xfId="0" applyFont="1" applyFill="1" applyBorder="1" applyAlignment="1" applyProtection="1">
      <alignment horizontal="center" vertical="center" wrapText="1"/>
    </xf>
    <xf numFmtId="0" fontId="91" fillId="47" borderId="94" xfId="0" applyFont="1" applyFill="1" applyBorder="1" applyAlignment="1" applyProtection="1">
      <alignment horizontal="center" vertical="center"/>
    </xf>
    <xf numFmtId="4" fontId="91" fillId="47" borderId="93" xfId="0" applyNumberFormat="1" applyFont="1" applyFill="1" applyBorder="1" applyAlignment="1" applyProtection="1">
      <alignment horizontal="center" vertical="center"/>
    </xf>
    <xf numFmtId="3" fontId="91" fillId="47" borderId="93" xfId="0" applyNumberFormat="1" applyFont="1" applyFill="1" applyBorder="1" applyAlignment="1" applyProtection="1">
      <alignment horizontal="center" vertical="center" wrapText="1"/>
    </xf>
    <xf numFmtId="3" fontId="91" fillId="47" borderId="99" xfId="0" applyNumberFormat="1" applyFont="1" applyFill="1" applyBorder="1" applyAlignment="1" applyProtection="1">
      <alignment horizontal="center" vertical="center" wrapText="1"/>
    </xf>
    <xf numFmtId="0" fontId="97" fillId="0" borderId="72" xfId="0" applyFont="1" applyFill="1" applyBorder="1" applyAlignment="1">
      <alignment horizontal="center" vertical="center"/>
    </xf>
    <xf numFmtId="0" fontId="97" fillId="48" borderId="72" xfId="0" applyFont="1" applyFill="1" applyBorder="1" applyAlignment="1" applyProtection="1">
      <alignment horizontal="justify" vertical="center" wrapText="1"/>
      <protection locked="0"/>
    </xf>
    <xf numFmtId="0" fontId="60" fillId="48" borderId="72" xfId="0" applyFont="1" applyFill="1" applyBorder="1" applyAlignment="1" applyProtection="1">
      <alignment horizontal="center" vertical="center"/>
      <protection locked="0"/>
    </xf>
    <xf numFmtId="0" fontId="60" fillId="0" borderId="72" xfId="0" applyFont="1" applyFill="1" applyBorder="1" applyAlignment="1">
      <alignment horizontal="center" vertical="center"/>
    </xf>
    <xf numFmtId="197" fontId="60" fillId="45" borderId="72" xfId="90" applyNumberFormat="1" applyFont="1" applyFill="1" applyBorder="1" applyAlignment="1" applyProtection="1">
      <alignment horizontal="center" vertical="center"/>
    </xf>
    <xf numFmtId="0" fontId="97" fillId="0" borderId="72" xfId="0" applyFont="1" applyFill="1" applyBorder="1" applyAlignment="1" applyProtection="1">
      <alignment horizontal="justify" vertical="center" wrapText="1"/>
      <protection locked="0"/>
    </xf>
    <xf numFmtId="0" fontId="60" fillId="0" borderId="72" xfId="0" applyFont="1" applyFill="1" applyBorder="1" applyAlignment="1" applyProtection="1">
      <alignment horizontal="center" vertical="center"/>
      <protection locked="0"/>
    </xf>
    <xf numFmtId="197" fontId="60" fillId="0" borderId="72" xfId="94" applyNumberFormat="1" applyFont="1" applyFill="1" applyBorder="1" applyAlignment="1" applyProtection="1">
      <alignment horizontal="left" vertical="center"/>
    </xf>
    <xf numFmtId="0" fontId="60" fillId="45" borderId="72" xfId="0" applyFont="1" applyFill="1" applyBorder="1" applyAlignment="1">
      <alignment horizontal="center" vertical="center"/>
    </xf>
    <xf numFmtId="0" fontId="60" fillId="45" borderId="72" xfId="0" applyFont="1" applyFill="1" applyBorder="1" applyAlignment="1" applyProtection="1">
      <alignment horizontal="center" vertical="center"/>
      <protection locked="0"/>
    </xf>
    <xf numFmtId="0" fontId="84" fillId="0" borderId="90" xfId="435" applyFont="1" applyFill="1" applyBorder="1" applyAlignment="1">
      <alignment horizontal="justify" vertical="top" wrapText="1"/>
    </xf>
    <xf numFmtId="0" fontId="60" fillId="0" borderId="75" xfId="0" applyFont="1" applyFill="1" applyBorder="1" applyAlignment="1">
      <alignment horizontal="center" vertical="center" wrapText="1"/>
    </xf>
    <xf numFmtId="188" fontId="61" fillId="45" borderId="95" xfId="434" applyNumberFormat="1" applyFont="1" applyFill="1" applyBorder="1" applyAlignment="1">
      <alignment horizontal="center" vertical="center"/>
    </xf>
    <xf numFmtId="188" fontId="61" fillId="45" borderId="100" xfId="0" applyNumberFormat="1" applyFont="1" applyFill="1" applyBorder="1" applyAlignment="1">
      <alignment horizontal="center" vertical="center"/>
    </xf>
    <xf numFmtId="0" fontId="60" fillId="0" borderId="101" xfId="0" applyFont="1" applyFill="1" applyBorder="1" applyAlignment="1">
      <alignment horizontal="center" vertical="center" wrapText="1"/>
    </xf>
    <xf numFmtId="0" fontId="60" fillId="45" borderId="101" xfId="0" applyFont="1" applyFill="1" applyBorder="1" applyAlignment="1">
      <alignment horizontal="center" vertical="center" wrapText="1"/>
    </xf>
    <xf numFmtId="198" fontId="97" fillId="0" borderId="72" xfId="0" applyNumberFormat="1" applyFont="1" applyFill="1" applyBorder="1" applyAlignment="1">
      <alignment horizontal="center" vertical="center"/>
    </xf>
    <xf numFmtId="0" fontId="60" fillId="0" borderId="101" xfId="0" applyFont="1" applyFill="1" applyBorder="1" applyAlignment="1" applyProtection="1">
      <alignment horizontal="center" vertical="center"/>
      <protection locked="0"/>
    </xf>
    <xf numFmtId="3" fontId="60" fillId="0" borderId="72" xfId="0" applyNumberFormat="1" applyFont="1" applyFill="1" applyBorder="1" applyAlignment="1">
      <alignment horizontal="center" vertical="center"/>
    </xf>
    <xf numFmtId="198" fontId="60" fillId="0" borderId="72" xfId="0" applyNumberFormat="1" applyFont="1" applyFill="1" applyBorder="1" applyAlignment="1">
      <alignment horizontal="center" vertical="center"/>
    </xf>
    <xf numFmtId="192" fontId="90" fillId="47" borderId="99" xfId="432" applyNumberFormat="1" applyFont="1" applyFill="1" applyBorder="1" applyAlignment="1" applyProtection="1">
      <alignment horizontal="center" wrapText="1"/>
    </xf>
    <xf numFmtId="49" fontId="99" fillId="49" borderId="38" xfId="1" applyNumberFormat="1" applyFont="1" applyFill="1" applyBorder="1" applyAlignment="1" applyProtection="1">
      <alignment horizontal="center" vertical="center" wrapText="1"/>
      <protection locked="0"/>
    </xf>
    <xf numFmtId="0" fontId="88" fillId="49" borderId="102" xfId="439" applyFont="1" applyFill="1" applyBorder="1" applyAlignment="1">
      <alignment vertical="center" wrapText="1"/>
    </xf>
    <xf numFmtId="0" fontId="88" fillId="49" borderId="93" xfId="439" applyFont="1" applyFill="1" applyBorder="1" applyAlignment="1">
      <alignment vertical="center" wrapText="1"/>
    </xf>
    <xf numFmtId="0" fontId="88" fillId="49" borderId="99" xfId="439" applyFont="1" applyFill="1" applyBorder="1" applyAlignment="1">
      <alignment vertical="center" wrapText="1"/>
    </xf>
    <xf numFmtId="0" fontId="88" fillId="49" borderId="103" xfId="439" applyFont="1" applyFill="1" applyBorder="1" applyAlignment="1">
      <alignment vertical="center" wrapText="1"/>
    </xf>
    <xf numFmtId="0" fontId="91" fillId="49" borderId="104" xfId="0" applyFont="1" applyFill="1" applyBorder="1" applyAlignment="1" applyProtection="1">
      <alignment horizontal="center" vertical="center"/>
    </xf>
    <xf numFmtId="4" fontId="91" fillId="49" borderId="104" xfId="0" applyNumberFormat="1" applyFont="1" applyFill="1" applyBorder="1" applyAlignment="1" applyProtection="1">
      <alignment horizontal="center" vertical="center"/>
    </xf>
    <xf numFmtId="3" fontId="91" fillId="49" borderId="104" xfId="0" applyNumberFormat="1" applyFont="1" applyFill="1" applyBorder="1" applyAlignment="1" applyProtection="1">
      <alignment horizontal="center" vertical="center" wrapText="1"/>
    </xf>
    <xf numFmtId="192" fontId="90" fillId="49" borderId="105" xfId="432" applyNumberFormat="1" applyFont="1" applyFill="1" applyBorder="1" applyAlignment="1" applyProtection="1">
      <alignment horizontal="center" wrapText="1"/>
    </xf>
    <xf numFmtId="0" fontId="89" fillId="50" borderId="82" xfId="0" applyFont="1" applyFill="1" applyBorder="1" applyAlignment="1" applyProtection="1">
      <alignment horizontal="center" vertical="center"/>
    </xf>
    <xf numFmtId="0" fontId="89" fillId="50" borderId="83" xfId="0" applyFont="1" applyFill="1" applyBorder="1" applyAlignment="1" applyProtection="1">
      <alignment horizontal="center" vertical="center"/>
    </xf>
    <xf numFmtId="4" fontId="89" fillId="50" borderId="84" xfId="0" applyNumberFormat="1" applyFont="1" applyFill="1" applyBorder="1" applyAlignment="1" applyProtection="1">
      <alignment horizontal="center" vertical="center"/>
    </xf>
    <xf numFmtId="3" fontId="89" fillId="50" borderId="83" xfId="0" applyNumberFormat="1" applyFont="1" applyFill="1" applyBorder="1" applyAlignment="1" applyProtection="1">
      <alignment horizontal="center" vertical="center" wrapText="1"/>
    </xf>
    <xf numFmtId="3" fontId="16" fillId="37" borderId="22" xfId="3" applyNumberFormat="1" applyFont="1" applyFill="1" applyBorder="1" applyAlignment="1" applyProtection="1">
      <alignment horizontal="center" vertical="center" wrapText="1"/>
      <protection hidden="1"/>
    </xf>
    <xf numFmtId="3" fontId="16" fillId="37" borderId="22" xfId="2" applyNumberFormat="1" applyFont="1" applyFill="1" applyBorder="1" applyAlignment="1" applyProtection="1">
      <alignment horizontal="center" vertical="center"/>
      <protection hidden="1"/>
    </xf>
    <xf numFmtId="3" fontId="16" fillId="37" borderId="72" xfId="3" applyNumberFormat="1" applyFont="1" applyFill="1" applyBorder="1" applyAlignment="1" applyProtection="1">
      <alignment horizontal="center" vertical="center" wrapText="1"/>
      <protection hidden="1"/>
    </xf>
    <xf numFmtId="3" fontId="16" fillId="37" borderId="72" xfId="2" applyNumberFormat="1" applyFont="1" applyFill="1" applyBorder="1" applyAlignment="1" applyProtection="1">
      <alignment horizontal="center" vertical="center"/>
      <protection hidden="1"/>
    </xf>
    <xf numFmtId="3" fontId="16" fillId="0" borderId="22" xfId="2" applyNumberFormat="1" applyFont="1" applyFill="1" applyBorder="1" applyAlignment="1" applyProtection="1">
      <alignment horizontal="center" vertical="center"/>
      <protection hidden="1"/>
    </xf>
    <xf numFmtId="0" fontId="20" fillId="30" borderId="3" xfId="350" applyFont="1" applyFill="1" applyBorder="1" applyAlignment="1" applyProtection="1">
      <alignment horizontal="center" vertical="center" wrapText="1"/>
    </xf>
    <xf numFmtId="0" fontId="20" fillId="30" borderId="72" xfId="350" applyFont="1" applyFill="1" applyBorder="1" applyAlignment="1" applyProtection="1">
      <alignment vertical="center" wrapText="1"/>
    </xf>
    <xf numFmtId="0" fontId="79" fillId="30" borderId="22" xfId="350" applyFont="1" applyFill="1" applyBorder="1" applyAlignment="1" applyProtection="1">
      <alignment horizontal="center" vertical="center" wrapText="1"/>
    </xf>
    <xf numFmtId="0" fontId="79" fillId="30" borderId="72" xfId="350" applyFont="1" applyFill="1" applyBorder="1" applyAlignment="1" applyProtection="1">
      <alignment horizontal="center" vertical="center" wrapText="1"/>
    </xf>
    <xf numFmtId="0" fontId="79" fillId="32" borderId="22" xfId="350" applyFont="1" applyFill="1" applyBorder="1" applyAlignment="1" applyProtection="1">
      <alignment horizontal="center" vertical="center" wrapText="1"/>
    </xf>
    <xf numFmtId="0" fontId="3" fillId="0" borderId="72" xfId="419" applyFont="1" applyFill="1" applyBorder="1" applyAlignment="1" applyProtection="1">
      <alignment horizontal="justify" vertical="center" wrapText="1"/>
    </xf>
    <xf numFmtId="0" fontId="20" fillId="32" borderId="66" xfId="350" applyFont="1" applyFill="1" applyBorder="1" applyAlignment="1" applyProtection="1">
      <alignment horizontal="right" vertical="center" wrapText="1"/>
    </xf>
    <xf numFmtId="0" fontId="79" fillId="0" borderId="22" xfId="350" applyFont="1" applyFill="1" applyBorder="1" applyAlignment="1" applyProtection="1">
      <alignment horizontal="center" vertical="center" wrapText="1"/>
    </xf>
    <xf numFmtId="0" fontId="19" fillId="0" borderId="72" xfId="350" applyFont="1" applyFill="1" applyBorder="1" applyAlignment="1" applyProtection="1">
      <alignment horizontal="justify" vertical="center" wrapText="1"/>
    </xf>
    <xf numFmtId="0" fontId="19" fillId="0" borderId="22" xfId="350" applyFont="1" applyFill="1" applyBorder="1" applyAlignment="1" applyProtection="1">
      <alignment horizontal="justify" vertical="center" wrapText="1"/>
    </xf>
    <xf numFmtId="0" fontId="19" fillId="0" borderId="66" xfId="350" applyFont="1" applyFill="1" applyBorder="1" applyAlignment="1" applyProtection="1">
      <alignment horizontal="justify" vertical="center" wrapText="1"/>
    </xf>
    <xf numFmtId="0" fontId="87" fillId="0" borderId="72" xfId="350" applyFont="1" applyFill="1" applyBorder="1" applyAlignment="1" applyProtection="1">
      <alignment horizontal="center" vertical="center" wrapText="1"/>
    </xf>
    <xf numFmtId="0" fontId="87" fillId="0" borderId="22" xfId="350" applyFont="1" applyFill="1" applyBorder="1" applyAlignment="1" applyProtection="1">
      <alignment horizontal="center" vertical="center" wrapText="1"/>
    </xf>
    <xf numFmtId="0" fontId="87" fillId="0" borderId="66" xfId="350" applyFont="1" applyFill="1" applyBorder="1" applyAlignment="1" applyProtection="1">
      <alignment horizontal="center" vertical="center" wrapText="1"/>
    </xf>
    <xf numFmtId="176" fontId="17" fillId="37" borderId="22" xfId="3" applyNumberFormat="1" applyFont="1" applyFill="1" applyBorder="1" applyAlignment="1" applyProtection="1">
      <alignment horizontal="center" vertical="center" wrapText="1"/>
    </xf>
    <xf numFmtId="9" fontId="47" fillId="39" borderId="66" xfId="2" applyNumberFormat="1" applyFont="1" applyFill="1" applyBorder="1" applyAlignment="1" applyProtection="1">
      <alignment horizontal="center" vertical="center" wrapText="1"/>
    </xf>
    <xf numFmtId="9" fontId="57" fillId="37" borderId="22" xfId="2" applyNumberFormat="1" applyFont="1" applyFill="1" applyBorder="1" applyAlignment="1" applyProtection="1">
      <alignment horizontal="center" vertical="center" wrapText="1"/>
    </xf>
    <xf numFmtId="4" fontId="16" fillId="37" borderId="22" xfId="3" applyNumberFormat="1" applyFont="1" applyFill="1" applyBorder="1" applyAlignment="1" applyProtection="1">
      <alignment horizontal="center" vertical="center" wrapText="1"/>
    </xf>
    <xf numFmtId="4" fontId="16" fillId="37" borderId="22" xfId="2" applyNumberFormat="1" applyFont="1" applyFill="1" applyBorder="1" applyAlignment="1" applyProtection="1">
      <alignment horizontal="center" vertical="center"/>
    </xf>
    <xf numFmtId="3" fontId="16" fillId="37" borderId="22" xfId="3" applyNumberFormat="1" applyFont="1" applyFill="1" applyBorder="1" applyAlignment="1" applyProtection="1">
      <alignment horizontal="center" vertical="center" wrapText="1"/>
    </xf>
    <xf numFmtId="3" fontId="16" fillId="37" borderId="22" xfId="2" applyNumberFormat="1" applyFont="1" applyFill="1" applyBorder="1" applyAlignment="1" applyProtection="1">
      <alignment horizontal="center" vertical="center"/>
    </xf>
    <xf numFmtId="0" fontId="52" fillId="0" borderId="1" xfId="344" applyFont="1" applyFill="1" applyBorder="1" applyAlignment="1" applyProtection="1">
      <alignment horizontal="center" vertical="center" wrapText="1"/>
    </xf>
    <xf numFmtId="0" fontId="56" fillId="37" borderId="72" xfId="437" applyNumberFormat="1" applyFont="1" applyFill="1" applyBorder="1" applyAlignment="1" applyProtection="1">
      <alignment horizontal="center" vertical="center" wrapText="1"/>
    </xf>
    <xf numFmtId="0" fontId="3" fillId="0" borderId="72" xfId="419" applyFont="1" applyFill="1" applyBorder="1" applyAlignment="1" applyProtection="1">
      <alignment horizontal="center" vertical="center" wrapText="1"/>
    </xf>
    <xf numFmtId="0" fontId="19" fillId="0" borderId="72" xfId="350" applyFont="1" applyFill="1" applyBorder="1" applyAlignment="1" applyProtection="1">
      <alignment horizontal="center" vertical="center" wrapText="1"/>
    </xf>
    <xf numFmtId="0" fontId="19" fillId="35" borderId="72" xfId="0" applyFont="1" applyFill="1" applyBorder="1" applyAlignment="1" applyProtection="1">
      <alignment horizontal="justify" vertical="center" wrapText="1"/>
    </xf>
    <xf numFmtId="199" fontId="16" fillId="0" borderId="22" xfId="357" applyNumberFormat="1" applyFont="1" applyFill="1" applyBorder="1" applyAlignment="1" applyProtection="1">
      <alignment horizontal="center" vertical="center"/>
      <protection hidden="1"/>
    </xf>
    <xf numFmtId="0" fontId="103" fillId="0" borderId="0" xfId="2" applyFont="1" applyFill="1" applyBorder="1" applyAlignment="1" applyProtection="1">
      <alignment vertical="center" wrapText="1"/>
      <protection hidden="1"/>
    </xf>
    <xf numFmtId="166" fontId="78" fillId="0" borderId="0" xfId="3" applyFont="1" applyFill="1" applyBorder="1" applyAlignment="1" applyProtection="1">
      <alignment vertical="center" wrapText="1"/>
      <protection hidden="1"/>
    </xf>
    <xf numFmtId="0" fontId="104" fillId="0" borderId="0" xfId="2" applyFont="1" applyFill="1" applyAlignment="1" applyProtection="1">
      <alignment vertical="center" wrapText="1"/>
      <protection hidden="1"/>
    </xf>
    <xf numFmtId="0" fontId="20" fillId="0" borderId="72" xfId="350" applyFont="1" applyFill="1" applyBorder="1" applyAlignment="1" applyProtection="1">
      <alignment horizontal="center" vertical="center" wrapText="1"/>
    </xf>
    <xf numFmtId="0" fontId="47" fillId="29" borderId="72" xfId="351" applyFont="1" applyFill="1" applyBorder="1" applyAlignment="1" applyProtection="1">
      <alignment horizontal="center" vertical="center"/>
      <protection hidden="1"/>
    </xf>
    <xf numFmtId="0" fontId="57" fillId="0" borderId="72" xfId="351" applyNumberFormat="1" applyFont="1" applyBorder="1" applyAlignment="1" applyProtection="1">
      <alignment horizontal="center" vertical="center"/>
      <protection hidden="1"/>
    </xf>
    <xf numFmtId="22" fontId="57" fillId="0" borderId="72" xfId="0" applyNumberFormat="1" applyFont="1" applyBorder="1" applyAlignment="1">
      <alignment horizontal="right" vertical="center" wrapText="1"/>
    </xf>
    <xf numFmtId="0" fontId="57" fillId="31" borderId="72" xfId="0" applyFont="1" applyFill="1" applyBorder="1" applyAlignment="1" applyProtection="1">
      <alignment horizontal="center" vertical="center" wrapText="1"/>
    </xf>
    <xf numFmtId="0" fontId="57" fillId="0" borderId="72" xfId="351" applyFont="1" applyBorder="1" applyAlignment="1" applyProtection="1">
      <alignment horizontal="center" vertical="center" wrapText="1"/>
      <protection hidden="1"/>
    </xf>
    <xf numFmtId="1" fontId="57" fillId="0" borderId="72" xfId="0" applyNumberFormat="1" applyFont="1" applyBorder="1" applyAlignment="1">
      <alignment horizontal="center" vertical="center" wrapText="1"/>
    </xf>
    <xf numFmtId="0" fontId="57" fillId="31" borderId="72" xfId="351" applyFont="1" applyFill="1" applyBorder="1" applyAlignment="1" applyProtection="1">
      <alignment horizontal="left" vertical="center" wrapText="1"/>
    </xf>
    <xf numFmtId="41" fontId="57" fillId="31" borderId="72" xfId="441" applyFont="1" applyFill="1" applyBorder="1" applyAlignment="1" applyProtection="1">
      <alignment horizontal="left" vertical="center" wrapText="1"/>
      <protection hidden="1"/>
    </xf>
    <xf numFmtId="0" fontId="57" fillId="31" borderId="72" xfId="351" applyFont="1" applyFill="1" applyBorder="1" applyAlignment="1" applyProtection="1">
      <alignment horizontal="left" vertical="center" wrapText="1"/>
      <protection hidden="1"/>
    </xf>
    <xf numFmtId="0" fontId="57" fillId="31" borderId="72" xfId="351" applyFont="1" applyFill="1" applyBorder="1" applyAlignment="1" applyProtection="1">
      <alignment horizontal="center" vertical="center" wrapText="1"/>
      <protection hidden="1"/>
    </xf>
    <xf numFmtId="0" fontId="79" fillId="31" borderId="0" xfId="350" applyFont="1" applyFill="1" applyAlignment="1" applyProtection="1">
      <alignment vertical="center" wrapText="1"/>
    </xf>
    <xf numFmtId="0" fontId="20" fillId="32" borderId="22" xfId="350" applyFont="1" applyFill="1" applyBorder="1" applyAlignment="1" applyProtection="1">
      <alignment vertical="center" wrapText="1"/>
    </xf>
    <xf numFmtId="0" fontId="81" fillId="0" borderId="22" xfId="350" applyFont="1" applyFill="1" applyBorder="1" applyAlignment="1" applyProtection="1">
      <alignment horizontal="left" vertical="center" wrapText="1"/>
    </xf>
    <xf numFmtId="0" fontId="79" fillId="35" borderId="22" xfId="350" applyFont="1" applyFill="1" applyBorder="1" applyAlignment="1" applyProtection="1">
      <alignment horizontal="center" vertical="center" wrapText="1"/>
    </xf>
    <xf numFmtId="0" fontId="20" fillId="35" borderId="22" xfId="350" applyFont="1" applyFill="1" applyBorder="1" applyAlignment="1" applyProtection="1">
      <alignment vertical="center" wrapText="1"/>
    </xf>
    <xf numFmtId="0" fontId="19" fillId="0" borderId="22" xfId="350" applyFont="1" applyFill="1" applyBorder="1" applyAlignment="1" applyProtection="1">
      <alignment horizontal="center" vertical="center" wrapText="1"/>
    </xf>
    <xf numFmtId="0" fontId="79" fillId="35" borderId="22" xfId="350" applyFont="1" applyFill="1" applyBorder="1" applyAlignment="1" applyProtection="1">
      <alignment horizontal="right" vertical="center" wrapText="1"/>
    </xf>
    <xf numFmtId="0" fontId="81" fillId="0" borderId="72" xfId="419" applyFont="1" applyFill="1" applyBorder="1" applyAlignment="1" applyProtection="1">
      <alignment horizontal="center" vertical="center" wrapText="1"/>
    </xf>
    <xf numFmtId="0" fontId="81" fillId="0" borderId="22" xfId="419" applyFont="1" applyFill="1" applyBorder="1" applyAlignment="1" applyProtection="1">
      <alignment horizontal="center" vertical="center" wrapText="1"/>
    </xf>
    <xf numFmtId="0" fontId="79" fillId="0" borderId="0" xfId="350" applyFont="1" applyFill="1" applyAlignment="1" applyProtection="1">
      <alignment vertical="center" wrapText="1"/>
    </xf>
    <xf numFmtId="0" fontId="3" fillId="31" borderId="0" xfId="350" applyFont="1" applyFill="1" applyAlignment="1" applyProtection="1">
      <alignment vertical="center" wrapText="1"/>
    </xf>
    <xf numFmtId="0" fontId="3" fillId="0" borderId="0" xfId="350" applyFont="1" applyFill="1" applyAlignment="1" applyProtection="1">
      <alignment vertical="center" wrapText="1"/>
    </xf>
    <xf numFmtId="0" fontId="3" fillId="33" borderId="22" xfId="350" applyFont="1" applyFill="1" applyBorder="1" applyAlignment="1" applyProtection="1">
      <alignment horizontal="center" vertical="center" wrapText="1"/>
    </xf>
    <xf numFmtId="0" fontId="3" fillId="30" borderId="22" xfId="350" applyFont="1" applyFill="1" applyBorder="1" applyAlignment="1" applyProtection="1">
      <alignment horizontal="center" vertical="center" wrapText="1"/>
    </xf>
    <xf numFmtId="0" fontId="3" fillId="32" borderId="22" xfId="350" applyFont="1" applyFill="1" applyBorder="1" applyAlignment="1" applyProtection="1">
      <alignment vertical="center" wrapText="1"/>
    </xf>
    <xf numFmtId="0" fontId="3" fillId="32" borderId="72" xfId="350" applyFont="1" applyFill="1" applyBorder="1" applyAlignment="1" applyProtection="1">
      <alignment vertical="center" wrapText="1"/>
    </xf>
    <xf numFmtId="0" fontId="3" fillId="32" borderId="22" xfId="350" applyFont="1" applyFill="1" applyBorder="1" applyAlignment="1" applyProtection="1">
      <alignment horizontal="center" vertical="center" wrapText="1"/>
    </xf>
    <xf numFmtId="0" fontId="3" fillId="0" borderId="22" xfId="419" applyFont="1" applyFill="1" applyBorder="1" applyAlignment="1" applyProtection="1">
      <alignment horizontal="justify" vertical="center" wrapText="1"/>
    </xf>
    <xf numFmtId="0" fontId="3" fillId="0" borderId="66" xfId="419" applyFont="1" applyFill="1" applyBorder="1" applyAlignment="1" applyProtection="1">
      <alignment horizontal="justify" vertical="center" wrapText="1"/>
    </xf>
    <xf numFmtId="0" fontId="106" fillId="0" borderId="72" xfId="0" applyFont="1" applyFill="1" applyBorder="1" applyAlignment="1">
      <alignment horizontal="center" vertical="center" wrapText="1"/>
    </xf>
    <xf numFmtId="0" fontId="107" fillId="0" borderId="72" xfId="419" applyFont="1" applyFill="1" applyBorder="1" applyAlignment="1" applyProtection="1">
      <alignment horizontal="right" vertical="center" wrapText="1"/>
    </xf>
    <xf numFmtId="0" fontId="108" fillId="0" borderId="72" xfId="350" applyFont="1" applyFill="1" applyBorder="1" applyAlignment="1" applyProtection="1">
      <alignment horizontal="right" vertical="center" wrapText="1"/>
    </xf>
    <xf numFmtId="1" fontId="106" fillId="0" borderId="72" xfId="0" applyNumberFormat="1" applyFont="1" applyBorder="1" applyAlignment="1" applyProtection="1">
      <alignment horizontal="right" vertical="center" wrapText="1"/>
    </xf>
    <xf numFmtId="8" fontId="107" fillId="0" borderId="72" xfId="419" applyNumberFormat="1" applyFont="1" applyFill="1" applyBorder="1" applyAlignment="1" applyProtection="1">
      <alignment horizontal="right" vertical="center" wrapText="1"/>
    </xf>
    <xf numFmtId="6" fontId="107" fillId="0" borderId="72" xfId="350" applyNumberFormat="1" applyFont="1" applyFill="1" applyBorder="1" applyAlignment="1" applyProtection="1">
      <alignment horizontal="right" vertical="center" wrapText="1"/>
    </xf>
    <xf numFmtId="0" fontId="3" fillId="32" borderId="27" xfId="350" applyFont="1" applyFill="1" applyBorder="1" applyAlignment="1" applyProtection="1">
      <alignment horizontal="center" vertical="center" wrapText="1"/>
    </xf>
    <xf numFmtId="0" fontId="79" fillId="0" borderId="72" xfId="344" applyFont="1" applyFill="1" applyBorder="1" applyAlignment="1" applyProtection="1">
      <alignment horizontal="center" vertical="center" wrapText="1"/>
    </xf>
    <xf numFmtId="0" fontId="79" fillId="0" borderId="1" xfId="344" applyFont="1" applyFill="1" applyBorder="1" applyAlignment="1" applyProtection="1">
      <alignment horizontal="center" vertical="center" wrapText="1"/>
    </xf>
    <xf numFmtId="0" fontId="3" fillId="0" borderId="22" xfId="350" applyFont="1" applyFill="1" applyBorder="1" applyAlignment="1" applyProtection="1">
      <alignment horizontal="left" vertical="center" wrapText="1"/>
    </xf>
    <xf numFmtId="0" fontId="3" fillId="0" borderId="0" xfId="419" applyFont="1" applyFill="1" applyAlignment="1" applyProtection="1">
      <alignment horizontal="justify" vertical="center" wrapText="1"/>
    </xf>
    <xf numFmtId="0" fontId="3" fillId="0" borderId="0" xfId="350" applyFont="1" applyFill="1" applyBorder="1" applyAlignment="1" applyProtection="1">
      <alignment vertical="center" wrapText="1"/>
    </xf>
    <xf numFmtId="0" fontId="3" fillId="35" borderId="22" xfId="350" applyFont="1" applyFill="1" applyBorder="1" applyAlignment="1" applyProtection="1">
      <alignment horizontal="justify" vertical="center" wrapText="1"/>
    </xf>
    <xf numFmtId="0" fontId="3" fillId="35" borderId="72" xfId="350" applyFont="1" applyFill="1" applyBorder="1" applyAlignment="1" applyProtection="1">
      <alignment horizontal="justify" vertical="center" wrapText="1"/>
    </xf>
    <xf numFmtId="0" fontId="3" fillId="35" borderId="22" xfId="350" applyFont="1" applyFill="1" applyBorder="1" applyAlignment="1" applyProtection="1">
      <alignment horizontal="center" vertical="center" wrapText="1"/>
    </xf>
    <xf numFmtId="0" fontId="3" fillId="35" borderId="66" xfId="350" applyFont="1" applyFill="1" applyBorder="1" applyAlignment="1" applyProtection="1">
      <alignment horizontal="center" vertical="center" wrapText="1"/>
    </xf>
    <xf numFmtId="0" fontId="3" fillId="0" borderId="72" xfId="350" applyFont="1" applyFill="1" applyBorder="1" applyAlignment="1" applyProtection="1">
      <alignment horizontal="justify" vertical="center" wrapText="1"/>
    </xf>
    <xf numFmtId="0" fontId="3" fillId="0" borderId="22" xfId="350" applyFont="1" applyFill="1" applyBorder="1" applyAlignment="1" applyProtection="1">
      <alignment horizontal="justify" vertical="center" wrapText="1"/>
    </xf>
    <xf numFmtId="0" fontId="106" fillId="0" borderId="72" xfId="350" applyFont="1" applyFill="1" applyBorder="1" applyAlignment="1" applyProtection="1">
      <alignment horizontal="center" vertical="center" wrapText="1"/>
    </xf>
    <xf numFmtId="0" fontId="108" fillId="0" borderId="72" xfId="350" applyFont="1" applyFill="1" applyBorder="1" applyAlignment="1" applyProtection="1">
      <alignment horizontal="center" vertical="center" wrapText="1"/>
    </xf>
    <xf numFmtId="0" fontId="107" fillId="0" borderId="72" xfId="350" applyFont="1" applyFill="1" applyBorder="1" applyAlignment="1" applyProtection="1">
      <alignment horizontal="center" vertical="center" wrapText="1"/>
    </xf>
    <xf numFmtId="0" fontId="107" fillId="0" borderId="72" xfId="350" applyFont="1" applyBorder="1" applyAlignment="1" applyProtection="1">
      <alignment horizontal="right" vertical="center" wrapText="1"/>
    </xf>
    <xf numFmtId="0" fontId="108" fillId="0" borderId="72" xfId="350" applyFont="1" applyFill="1" applyBorder="1" applyAlignment="1" applyProtection="1">
      <alignment horizontal="right" wrapText="1"/>
    </xf>
    <xf numFmtId="0" fontId="107" fillId="0" borderId="72" xfId="350" applyFont="1" applyFill="1" applyBorder="1" applyAlignment="1" applyProtection="1">
      <alignment horizontal="right" vertical="center" wrapText="1"/>
    </xf>
    <xf numFmtId="168" fontId="108" fillId="0" borderId="72" xfId="440" applyNumberFormat="1" applyFont="1" applyFill="1" applyBorder="1" applyAlignment="1" applyProtection="1">
      <alignment horizontal="right" vertical="center" wrapText="1"/>
    </xf>
    <xf numFmtId="194" fontId="107" fillId="0" borderId="72" xfId="350" applyNumberFormat="1" applyFont="1" applyFill="1" applyBorder="1" applyAlignment="1" applyProtection="1">
      <alignment horizontal="right" vertical="center" wrapText="1"/>
    </xf>
    <xf numFmtId="168" fontId="108" fillId="0" borderId="72" xfId="440" applyNumberFormat="1" applyFont="1" applyFill="1" applyBorder="1" applyAlignment="1" applyProtection="1">
      <alignment horizontal="right" wrapText="1"/>
    </xf>
    <xf numFmtId="194" fontId="108" fillId="0" borderId="72" xfId="350" applyNumberFormat="1" applyFont="1" applyFill="1" applyBorder="1" applyAlignment="1" applyProtection="1">
      <alignment horizontal="right" vertical="center" wrapText="1"/>
    </xf>
    <xf numFmtId="1" fontId="107" fillId="0" borderId="72" xfId="350" applyNumberFormat="1" applyFont="1" applyFill="1" applyBorder="1" applyAlignment="1" applyProtection="1">
      <alignment horizontal="right" vertical="center" wrapText="1"/>
    </xf>
    <xf numFmtId="165" fontId="107" fillId="0" borderId="72" xfId="350" applyNumberFormat="1" applyFont="1" applyFill="1" applyBorder="1" applyAlignment="1" applyProtection="1">
      <alignment horizontal="right" vertical="center" wrapText="1"/>
    </xf>
    <xf numFmtId="165" fontId="107" fillId="0" borderId="72" xfId="350" applyNumberFormat="1" applyFont="1" applyFill="1" applyBorder="1" applyAlignment="1" applyProtection="1">
      <alignment horizontal="center" wrapText="1"/>
    </xf>
    <xf numFmtId="165" fontId="107" fillId="0" borderId="72" xfId="350" applyNumberFormat="1" applyFont="1" applyFill="1" applyBorder="1" applyAlignment="1" applyProtection="1">
      <alignment horizontal="center" vertical="center" wrapText="1"/>
    </xf>
    <xf numFmtId="165" fontId="3" fillId="0" borderId="72" xfId="350" applyNumberFormat="1" applyFont="1" applyFill="1" applyBorder="1" applyAlignment="1" applyProtection="1">
      <alignment horizontal="center" vertical="center" wrapText="1"/>
    </xf>
    <xf numFmtId="165" fontId="3" fillId="0" borderId="22" xfId="350" applyNumberFormat="1" applyFont="1" applyFill="1" applyBorder="1" applyAlignment="1" applyProtection="1">
      <alignment horizontal="center" vertical="center" wrapText="1"/>
    </xf>
    <xf numFmtId="0" fontId="3" fillId="0" borderId="0" xfId="350" applyFont="1" applyAlignment="1" applyProtection="1">
      <alignment vertical="center" wrapText="1"/>
    </xf>
    <xf numFmtId="14" fontId="3" fillId="0" borderId="0" xfId="350" applyNumberFormat="1" applyFont="1" applyAlignment="1" applyProtection="1">
      <alignment vertical="center" wrapText="1"/>
    </xf>
    <xf numFmtId="0" fontId="16" fillId="0" borderId="22" xfId="356" applyBorder="1" applyAlignment="1" applyProtection="1">
      <alignment horizontal="center" vertical="center" wrapText="1"/>
      <protection hidden="1"/>
    </xf>
    <xf numFmtId="0" fontId="16" fillId="0" borderId="22" xfId="356" applyBorder="1" applyAlignment="1" applyProtection="1">
      <alignment vertical="center" wrapText="1"/>
      <protection hidden="1"/>
    </xf>
    <xf numFmtId="0" fontId="17" fillId="34" borderId="22" xfId="0" applyFont="1" applyFill="1" applyBorder="1" applyAlignment="1" applyProtection="1">
      <alignment horizontal="center" vertical="center" wrapText="1"/>
      <protection hidden="1"/>
    </xf>
    <xf numFmtId="0" fontId="56" fillId="37" borderId="81" xfId="436" applyFont="1" applyFill="1" applyBorder="1" applyAlignment="1" applyProtection="1">
      <alignment horizontal="center" vertical="center" wrapText="1"/>
    </xf>
    <xf numFmtId="0" fontId="56" fillId="37" borderId="73" xfId="436" applyFont="1" applyFill="1" applyBorder="1" applyAlignment="1" applyProtection="1">
      <alignment horizontal="center" vertical="center" wrapText="1"/>
    </xf>
    <xf numFmtId="0" fontId="56" fillId="37" borderId="74" xfId="436" applyFont="1" applyFill="1" applyBorder="1" applyAlignment="1" applyProtection="1">
      <alignment horizontal="center" vertical="center" wrapText="1"/>
    </xf>
    <xf numFmtId="0" fontId="19" fillId="37" borderId="22" xfId="0" applyFont="1" applyFill="1" applyBorder="1" applyAlignment="1" applyProtection="1">
      <alignment horizontal="center" vertical="center" wrapText="1"/>
    </xf>
    <xf numFmtId="0" fontId="65" fillId="0" borderId="0" xfId="436" applyFont="1" applyBorder="1" applyProtection="1"/>
    <xf numFmtId="0" fontId="65" fillId="0" borderId="0" xfId="436" applyFont="1" applyProtection="1"/>
    <xf numFmtId="0" fontId="65" fillId="30" borderId="0" xfId="436" applyFont="1" applyFill="1" applyProtection="1"/>
    <xf numFmtId="0" fontId="56" fillId="29" borderId="38" xfId="436" applyFont="1" applyFill="1" applyBorder="1" applyAlignment="1" applyProtection="1">
      <alignment horizontal="center"/>
    </xf>
    <xf numFmtId="42" fontId="56" fillId="33" borderId="39" xfId="430" applyFont="1" applyFill="1" applyBorder="1" applyAlignment="1" applyProtection="1">
      <alignment horizontal="center" vertical="center"/>
    </xf>
    <xf numFmtId="0" fontId="56" fillId="29" borderId="79" xfId="436" applyFont="1" applyFill="1" applyBorder="1" applyAlignment="1" applyProtection="1">
      <alignment horizontal="center" vertical="center" wrapText="1"/>
    </xf>
    <xf numFmtId="186" fontId="56" fillId="33" borderId="80" xfId="436" applyNumberFormat="1" applyFont="1" applyFill="1" applyBorder="1" applyAlignment="1" applyProtection="1">
      <alignment horizontal="center" vertical="center"/>
    </xf>
    <xf numFmtId="0" fontId="65" fillId="30" borderId="0" xfId="436" applyFont="1" applyFill="1" applyBorder="1" applyProtection="1"/>
    <xf numFmtId="6" fontId="65" fillId="30" borderId="0" xfId="436" applyNumberFormat="1" applyFont="1" applyFill="1" applyProtection="1"/>
    <xf numFmtId="0" fontId="56" fillId="29" borderId="72" xfId="436" applyFont="1" applyFill="1" applyBorder="1" applyAlignment="1" applyProtection="1">
      <alignment horizontal="center" vertical="center"/>
    </xf>
    <xf numFmtId="0" fontId="65" fillId="30" borderId="0" xfId="436" applyFont="1" applyFill="1" applyBorder="1" applyAlignment="1" applyProtection="1">
      <alignment horizontal="center"/>
    </xf>
    <xf numFmtId="0" fontId="65" fillId="30" borderId="0" xfId="436" applyFont="1" applyFill="1" applyAlignment="1" applyProtection="1">
      <alignment horizontal="left"/>
    </xf>
    <xf numFmtId="0" fontId="56" fillId="29" borderId="72" xfId="436" applyFont="1" applyFill="1" applyBorder="1" applyAlignment="1" applyProtection="1">
      <alignment horizontal="center" vertical="center" wrapText="1"/>
    </xf>
    <xf numFmtId="0" fontId="56" fillId="29" borderId="72" xfId="436" applyFont="1" applyFill="1" applyBorder="1" applyAlignment="1" applyProtection="1">
      <alignment vertical="center" wrapText="1"/>
    </xf>
    <xf numFmtId="0" fontId="56" fillId="29" borderId="32" xfId="436" applyFont="1" applyFill="1" applyBorder="1" applyAlignment="1" applyProtection="1">
      <alignment horizontal="center" vertical="center" wrapText="1"/>
    </xf>
    <xf numFmtId="0" fontId="56" fillId="29" borderId="75" xfId="436" applyFont="1" applyFill="1" applyBorder="1" applyAlignment="1" applyProtection="1">
      <alignment horizontal="center" vertical="center" wrapText="1"/>
    </xf>
    <xf numFmtId="0" fontId="56" fillId="30" borderId="72" xfId="436" applyFont="1" applyFill="1" applyBorder="1" applyAlignment="1" applyProtection="1">
      <alignment horizontal="center" vertical="center"/>
    </xf>
    <xf numFmtId="0" fontId="56" fillId="37" borderId="72" xfId="436" applyFont="1" applyFill="1" applyBorder="1" applyAlignment="1" applyProtection="1">
      <alignment horizontal="center" vertical="center" wrapText="1"/>
    </xf>
    <xf numFmtId="196" fontId="65" fillId="30" borderId="72" xfId="436" applyNumberFormat="1" applyFont="1" applyFill="1" applyBorder="1" applyAlignment="1" applyProtection="1">
      <alignment horizontal="center" vertical="center"/>
    </xf>
    <xf numFmtId="2" fontId="65" fillId="30" borderId="72" xfId="436" applyNumberFormat="1" applyFont="1" applyFill="1" applyBorder="1" applyAlignment="1" applyProtection="1">
      <alignment horizontal="center" vertical="center"/>
    </xf>
    <xf numFmtId="2" fontId="56" fillId="30" borderId="72" xfId="436" applyNumberFormat="1" applyFont="1" applyFill="1" applyBorder="1" applyAlignment="1" applyProtection="1">
      <alignment horizontal="center" vertical="center"/>
    </xf>
    <xf numFmtId="1" fontId="56" fillId="0" borderId="72" xfId="436" applyNumberFormat="1" applyFont="1" applyFill="1" applyBorder="1" applyAlignment="1" applyProtection="1">
      <alignment horizontal="center" vertical="center"/>
    </xf>
    <xf numFmtId="0" fontId="65" fillId="0" borderId="0" xfId="436" applyFont="1" applyAlignment="1" applyProtection="1">
      <alignment vertical="center"/>
    </xf>
    <xf numFmtId="1" fontId="65" fillId="0" borderId="0" xfId="436" applyNumberFormat="1" applyFont="1" applyBorder="1" applyAlignment="1" applyProtection="1">
      <alignment horizontal="center" vertical="center"/>
    </xf>
    <xf numFmtId="0" fontId="110" fillId="30" borderId="0" xfId="436" applyFont="1" applyFill="1" applyProtection="1"/>
    <xf numFmtId="196" fontId="110" fillId="30" borderId="0" xfId="436" applyNumberFormat="1" applyFont="1" applyFill="1" applyProtection="1"/>
    <xf numFmtId="41" fontId="110" fillId="30" borderId="0" xfId="436" applyNumberFormat="1" applyFont="1" applyFill="1" applyProtection="1"/>
    <xf numFmtId="9" fontId="110" fillId="30" borderId="0" xfId="436" applyNumberFormat="1" applyFont="1" applyFill="1" applyProtection="1"/>
    <xf numFmtId="0" fontId="86" fillId="33" borderId="72" xfId="350" applyFont="1" applyFill="1" applyBorder="1" applyAlignment="1" applyProtection="1">
      <alignment horizontal="center" vertical="center" wrapText="1"/>
    </xf>
    <xf numFmtId="0" fontId="20" fillId="32" borderId="72" xfId="350" applyFont="1" applyFill="1" applyBorder="1" applyAlignment="1" applyProtection="1">
      <alignment vertical="center" wrapText="1"/>
    </xf>
    <xf numFmtId="0" fontId="19" fillId="32" borderId="72" xfId="350" applyFont="1" applyFill="1" applyBorder="1" applyAlignment="1" applyProtection="1">
      <alignment horizontal="justify" vertical="center" wrapText="1"/>
    </xf>
    <xf numFmtId="0" fontId="20" fillId="32" borderId="72" xfId="350" applyFont="1" applyFill="1" applyBorder="1" applyAlignment="1" applyProtection="1">
      <alignment horizontal="right" vertical="center" wrapText="1"/>
    </xf>
    <xf numFmtId="0" fontId="81" fillId="0" borderId="72" xfId="350" applyFont="1" applyFill="1" applyBorder="1" applyAlignment="1" applyProtection="1">
      <alignment horizontal="left" vertical="center" wrapText="1"/>
    </xf>
    <xf numFmtId="0" fontId="19" fillId="35" borderId="72" xfId="350" applyFont="1" applyFill="1" applyBorder="1" applyAlignment="1" applyProtection="1">
      <alignment horizontal="justify" vertical="center" wrapText="1"/>
    </xf>
    <xf numFmtId="0" fontId="79" fillId="35" borderId="72" xfId="350" applyFont="1" applyFill="1" applyBorder="1" applyAlignment="1" applyProtection="1">
      <alignment horizontal="right" vertical="center" wrapText="1"/>
    </xf>
    <xf numFmtId="200" fontId="57" fillId="37" borderId="0" xfId="1" applyNumberFormat="1" applyFont="1" applyFill="1" applyAlignment="1" applyProtection="1">
      <alignment vertical="center"/>
    </xf>
    <xf numFmtId="9" fontId="16" fillId="0" borderId="22" xfId="357" applyNumberFormat="1" applyFont="1" applyFill="1" applyBorder="1" applyAlignment="1" applyProtection="1">
      <alignment horizontal="center" vertical="center"/>
      <protection hidden="1"/>
    </xf>
    <xf numFmtId="0" fontId="107" fillId="0" borderId="72" xfId="419" applyFont="1" applyFill="1" applyBorder="1" applyAlignment="1" applyProtection="1">
      <alignment horizontal="center" vertical="center" wrapText="1"/>
    </xf>
    <xf numFmtId="1" fontId="106" fillId="0" borderId="72" xfId="0" applyNumberFormat="1" applyFont="1" applyBorder="1" applyAlignment="1" applyProtection="1">
      <alignment horizontal="center" vertical="center" wrapText="1"/>
    </xf>
    <xf numFmtId="44" fontId="3" fillId="0" borderId="72" xfId="440" applyFont="1" applyFill="1" applyBorder="1" applyAlignment="1" applyProtection="1">
      <alignment horizontal="center" vertical="center" wrapText="1"/>
    </xf>
    <xf numFmtId="0" fontId="79" fillId="0" borderId="72" xfId="419" applyFont="1" applyFill="1" applyBorder="1" applyAlignment="1" applyProtection="1">
      <alignment horizontal="center" vertical="center" wrapText="1"/>
    </xf>
    <xf numFmtId="44" fontId="19" fillId="0" borderId="72" xfId="440" applyFont="1" applyFill="1" applyBorder="1" applyAlignment="1" applyProtection="1">
      <alignment horizontal="center" vertical="center" wrapText="1"/>
    </xf>
    <xf numFmtId="8" fontId="19" fillId="0" borderId="72" xfId="440" applyNumberFormat="1" applyFont="1" applyFill="1" applyBorder="1" applyAlignment="1" applyProtection="1">
      <alignment vertical="center" wrapText="1"/>
    </xf>
    <xf numFmtId="41" fontId="65" fillId="0" borderId="0" xfId="441" applyFont="1" applyProtection="1"/>
    <xf numFmtId="41" fontId="111" fillId="30" borderId="0" xfId="441" applyFont="1" applyFill="1" applyProtection="1"/>
    <xf numFmtId="41" fontId="111" fillId="30" borderId="0" xfId="436" applyNumberFormat="1" applyFont="1" applyFill="1" applyProtection="1"/>
    <xf numFmtId="0" fontId="111" fillId="30" borderId="0" xfId="436" applyFont="1" applyFill="1" applyProtection="1"/>
    <xf numFmtId="0" fontId="111" fillId="0" borderId="0" xfId="436" applyFont="1" applyProtection="1"/>
    <xf numFmtId="187" fontId="65" fillId="0" borderId="0" xfId="436" applyNumberFormat="1" applyFont="1" applyFill="1" applyBorder="1" applyAlignment="1" applyProtection="1">
      <alignment vertical="center"/>
    </xf>
    <xf numFmtId="0" fontId="16" fillId="0" borderId="72" xfId="0" applyFont="1" applyBorder="1" applyAlignment="1">
      <alignment horizontal="center" vertical="center" wrapText="1"/>
    </xf>
    <xf numFmtId="0" fontId="57" fillId="0" borderId="81" xfId="351" applyNumberFormat="1" applyFont="1" applyBorder="1" applyAlignment="1" applyProtection="1">
      <alignment horizontal="center" vertical="center"/>
      <protection hidden="1"/>
    </xf>
    <xf numFmtId="0" fontId="47" fillId="29" borderId="107" xfId="351" applyFont="1" applyFill="1" applyBorder="1" applyAlignment="1" applyProtection="1">
      <alignment horizontal="center" vertical="center" wrapText="1"/>
      <protection hidden="1"/>
    </xf>
    <xf numFmtId="22" fontId="57" fillId="0" borderId="27" xfId="0" applyNumberFormat="1" applyFont="1" applyBorder="1" applyAlignment="1">
      <alignment horizontal="right" vertical="center" wrapText="1"/>
    </xf>
    <xf numFmtId="22" fontId="57" fillId="0" borderId="72" xfId="0" applyNumberFormat="1" applyFont="1" applyBorder="1" applyAlignment="1">
      <alignment horizontal="center" vertical="center" wrapText="1"/>
    </xf>
    <xf numFmtId="0" fontId="57" fillId="31" borderId="72" xfId="351" applyFont="1" applyFill="1" applyBorder="1" applyAlignment="1" applyProtection="1">
      <alignment horizontal="center" vertical="center" wrapText="1"/>
    </xf>
    <xf numFmtId="0" fontId="57" fillId="31" borderId="27" xfId="0" applyFont="1" applyFill="1" applyBorder="1" applyAlignment="1" applyProtection="1">
      <alignment horizontal="center" vertical="center" wrapText="1"/>
    </xf>
    <xf numFmtId="0" fontId="57" fillId="0" borderId="72" xfId="0" applyFont="1" applyBorder="1" applyAlignment="1">
      <alignment horizontal="center" vertical="center" wrapText="1"/>
    </xf>
    <xf numFmtId="1" fontId="57" fillId="0" borderId="27" xfId="0" applyNumberFormat="1" applyFont="1" applyBorder="1" applyAlignment="1">
      <alignment horizontal="center" vertical="center" wrapText="1"/>
    </xf>
    <xf numFmtId="0" fontId="47" fillId="29" borderId="107" xfId="351" applyFont="1" applyFill="1" applyBorder="1" applyAlignment="1" applyProtection="1">
      <alignment horizontal="center" vertical="center"/>
      <protection hidden="1"/>
    </xf>
    <xf numFmtId="41" fontId="57" fillId="31" borderId="27" xfId="441" applyFont="1" applyFill="1" applyBorder="1" applyAlignment="1" applyProtection="1">
      <alignment horizontal="left" vertical="center" wrapText="1"/>
      <protection hidden="1"/>
    </xf>
    <xf numFmtId="42" fontId="57" fillId="31" borderId="72" xfId="431" applyFont="1" applyFill="1" applyBorder="1" applyAlignment="1" applyProtection="1">
      <alignment horizontal="center" vertical="center" wrapText="1"/>
    </xf>
    <xf numFmtId="42" fontId="16" fillId="0" borderId="72" xfId="431" applyFont="1" applyBorder="1" applyAlignment="1">
      <alignment horizontal="center" vertical="center" wrapText="1"/>
    </xf>
    <xf numFmtId="166" fontId="17" fillId="33" borderId="22" xfId="3" applyFont="1" applyFill="1" applyBorder="1" applyAlignment="1" applyProtection="1">
      <alignment horizontal="center" vertical="center" wrapText="1"/>
      <protection hidden="1"/>
    </xf>
    <xf numFmtId="0" fontId="19" fillId="29" borderId="0" xfId="0" applyFont="1" applyFill="1" applyAlignment="1" applyProtection="1">
      <alignment vertical="center" wrapText="1"/>
      <protection hidden="1"/>
    </xf>
    <xf numFmtId="0" fontId="20" fillId="0" borderId="22" xfId="0" applyFont="1" applyFill="1" applyBorder="1" applyAlignment="1" applyProtection="1">
      <alignment horizontal="center" vertical="center" wrapText="1"/>
      <protection hidden="1"/>
    </xf>
    <xf numFmtId="0" fontId="20" fillId="0" borderId="107" xfId="2" applyFont="1" applyBorder="1" applyAlignment="1" applyProtection="1">
      <alignment horizontal="center" vertical="center" wrapText="1"/>
      <protection hidden="1"/>
    </xf>
    <xf numFmtId="0" fontId="19" fillId="0" borderId="81" xfId="0" applyNumberFormat="1" applyFont="1" applyFill="1" applyBorder="1" applyAlignment="1" applyProtection="1">
      <alignment horizontal="center" vertical="center" wrapText="1"/>
      <protection hidden="1"/>
    </xf>
    <xf numFmtId="0" fontId="19" fillId="0" borderId="72" xfId="0" applyFont="1" applyBorder="1" applyAlignment="1">
      <alignment horizontal="left" vertical="center" wrapText="1"/>
    </xf>
    <xf numFmtId="0" fontId="19" fillId="0" borderId="22" xfId="0" applyNumberFormat="1" applyFont="1" applyFill="1" applyBorder="1" applyAlignment="1" applyProtection="1">
      <alignment horizontal="center" vertical="center" wrapText="1"/>
      <protection hidden="1"/>
    </xf>
    <xf numFmtId="0" fontId="19" fillId="0" borderId="27" xfId="0" applyFont="1" applyFill="1" applyBorder="1" applyAlignment="1" applyProtection="1">
      <alignment vertical="center"/>
    </xf>
    <xf numFmtId="0" fontId="19" fillId="0" borderId="72" xfId="0" applyFont="1" applyFill="1" applyBorder="1" applyAlignment="1" applyProtection="1">
      <alignment vertical="center"/>
    </xf>
    <xf numFmtId="0" fontId="19" fillId="0" borderId="66" xfId="0" applyFont="1" applyFill="1" applyBorder="1" applyAlignment="1" applyProtection="1">
      <alignment vertical="center"/>
    </xf>
    <xf numFmtId="0" fontId="19" fillId="0" borderId="0"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49" fontId="19" fillId="0" borderId="0" xfId="0" applyNumberFormat="1" applyFont="1" applyFill="1" applyBorder="1" applyAlignment="1" applyProtection="1">
      <alignment horizontal="center" vertical="center" wrapText="1"/>
      <protection hidden="1"/>
    </xf>
    <xf numFmtId="0" fontId="20" fillId="35" borderId="72" xfId="350" applyFont="1" applyFill="1" applyBorder="1" applyAlignment="1" applyProtection="1">
      <alignment horizontal="center" vertical="center" wrapText="1"/>
    </xf>
    <xf numFmtId="166" fontId="78" fillId="0" borderId="0" xfId="3" applyFont="1" applyFill="1" applyAlignment="1" applyProtection="1">
      <alignment horizontal="center" vertical="center" wrapText="1"/>
      <protection hidden="1"/>
    </xf>
    <xf numFmtId="202" fontId="79" fillId="33" borderId="20" xfId="0" applyNumberFormat="1" applyFont="1" applyFill="1" applyBorder="1" applyAlignment="1" applyProtection="1">
      <alignment horizontal="center" vertical="center" wrapText="1"/>
    </xf>
    <xf numFmtId="0" fontId="87" fillId="52" borderId="72" xfId="0" applyFont="1" applyFill="1" applyBorder="1" applyAlignment="1" applyProtection="1">
      <alignment horizontal="center" vertical="center" wrapText="1"/>
    </xf>
    <xf numFmtId="0" fontId="87" fillId="52" borderId="72" xfId="0" applyFont="1" applyFill="1" applyBorder="1" applyAlignment="1" applyProtection="1">
      <alignment horizontal="justify" vertical="justify" wrapText="1"/>
    </xf>
    <xf numFmtId="194" fontId="87" fillId="52" borderId="72" xfId="0" applyNumberFormat="1" applyFont="1" applyFill="1" applyBorder="1" applyAlignment="1" applyProtection="1">
      <alignment horizontal="center" vertical="center" wrapText="1"/>
    </xf>
    <xf numFmtId="42" fontId="87" fillId="52" borderId="81" xfId="431" applyFont="1" applyFill="1" applyBorder="1" applyAlignment="1" applyProtection="1">
      <alignment horizontal="center" vertical="center" wrapText="1"/>
      <protection locked="0"/>
    </xf>
    <xf numFmtId="0" fontId="79" fillId="35" borderId="61" xfId="0" applyFont="1" applyFill="1" applyBorder="1" applyAlignment="1" applyProtection="1">
      <alignment horizontal="center" vertical="center" wrapText="1"/>
    </xf>
    <xf numFmtId="0" fontId="19" fillId="35" borderId="38" xfId="0" applyFont="1" applyFill="1" applyBorder="1" applyAlignment="1" applyProtection="1">
      <alignment vertical="center" wrapText="1"/>
    </xf>
    <xf numFmtId="201" fontId="2" fillId="32" borderId="68" xfId="440" applyNumberFormat="1" applyFont="1" applyFill="1" applyBorder="1" applyAlignment="1" applyProtection="1">
      <alignment horizontal="right" vertical="center" wrapText="1"/>
    </xf>
    <xf numFmtId="201" fontId="2" fillId="32" borderId="103" xfId="440" applyNumberFormat="1" applyFont="1" applyFill="1" applyBorder="1" applyAlignment="1" applyProtection="1">
      <alignment horizontal="right" vertical="center" wrapText="1"/>
    </xf>
    <xf numFmtId="0" fontId="19" fillId="35" borderId="108" xfId="0" applyFont="1" applyFill="1" applyBorder="1" applyAlignment="1" applyProtection="1">
      <alignment vertical="center" wrapText="1"/>
    </xf>
    <xf numFmtId="201" fontId="2" fillId="32" borderId="72" xfId="440" applyNumberFormat="1" applyFont="1" applyFill="1" applyBorder="1" applyAlignment="1" applyProtection="1">
      <alignment horizontal="right" vertical="center" wrapText="1"/>
    </xf>
    <xf numFmtId="201" fontId="2" fillId="32" borderId="81" xfId="440" applyNumberFormat="1" applyFont="1" applyFill="1" applyBorder="1" applyAlignment="1" applyProtection="1">
      <alignment horizontal="right" vertical="center" wrapText="1"/>
    </xf>
    <xf numFmtId="192" fontId="20" fillId="37" borderId="22" xfId="429" applyNumberFormat="1" applyFont="1" applyFill="1" applyBorder="1" applyAlignment="1" applyProtection="1">
      <alignment horizontal="center" vertical="center" wrapText="1"/>
    </xf>
    <xf numFmtId="0" fontId="112" fillId="37" borderId="18" xfId="436" applyFont="1" applyFill="1" applyBorder="1" applyAlignment="1" applyProtection="1">
      <alignment vertical="center" wrapText="1"/>
    </xf>
    <xf numFmtId="0" fontId="112" fillId="37" borderId="0" xfId="436" applyFont="1" applyFill="1" applyBorder="1" applyAlignment="1" applyProtection="1">
      <alignment vertical="center" wrapText="1"/>
    </xf>
    <xf numFmtId="0" fontId="112" fillId="37" borderId="19" xfId="436" applyFont="1" applyFill="1" applyBorder="1" applyAlignment="1" applyProtection="1">
      <alignment vertical="center" wrapText="1"/>
    </xf>
    <xf numFmtId="0" fontId="112" fillId="37" borderId="20" xfId="436" applyFont="1" applyFill="1" applyBorder="1" applyAlignment="1" applyProtection="1">
      <alignment vertical="center" wrapText="1"/>
    </xf>
    <xf numFmtId="0" fontId="112" fillId="37" borderId="21" xfId="436" applyFont="1" applyFill="1" applyBorder="1" applyAlignment="1" applyProtection="1">
      <alignment vertical="center" wrapText="1"/>
    </xf>
    <xf numFmtId="0" fontId="112" fillId="37" borderId="17" xfId="436" applyFont="1" applyFill="1" applyBorder="1" applyAlignment="1" applyProtection="1">
      <alignment vertical="center" wrapText="1"/>
    </xf>
    <xf numFmtId="0" fontId="52" fillId="0" borderId="0" xfId="442" applyFont="1" applyAlignment="1">
      <alignment vertical="center"/>
    </xf>
    <xf numFmtId="0" fontId="115" fillId="0" borderId="0" xfId="442" applyFont="1" applyAlignment="1"/>
    <xf numFmtId="0" fontId="53" fillId="54" borderId="112" xfId="442" applyFont="1" applyFill="1" applyBorder="1" applyAlignment="1">
      <alignment horizontal="center" vertical="center"/>
    </xf>
    <xf numFmtId="0" fontId="54" fillId="54" borderId="112" xfId="442" applyFont="1" applyFill="1" applyBorder="1" applyAlignment="1">
      <alignment horizontal="center" vertical="center" wrapText="1"/>
    </xf>
    <xf numFmtId="0" fontId="52" fillId="54" borderId="112" xfId="442" applyFont="1" applyFill="1" applyBorder="1" applyAlignment="1">
      <alignment horizontal="center" vertical="center" wrapText="1"/>
    </xf>
    <xf numFmtId="166" fontId="79" fillId="55" borderId="112" xfId="442" applyNumberFormat="1" applyFont="1" applyFill="1" applyBorder="1" applyAlignment="1">
      <alignment horizontal="center" vertical="center" wrapText="1"/>
    </xf>
    <xf numFmtId="1" fontId="53" fillId="54" borderId="112" xfId="442" applyNumberFormat="1" applyFont="1" applyFill="1" applyBorder="1" applyAlignment="1">
      <alignment horizontal="center" vertical="center" wrapText="1"/>
    </xf>
    <xf numFmtId="0" fontId="53" fillId="54" borderId="112" xfId="442" applyFont="1" applyFill="1" applyBorder="1" applyAlignment="1">
      <alignment horizontal="center" vertical="center" wrapText="1"/>
    </xf>
    <xf numFmtId="0" fontId="52" fillId="0" borderId="112" xfId="442" applyFont="1" applyBorder="1" applyAlignment="1">
      <alignment horizontal="center" vertical="center" wrapText="1"/>
    </xf>
    <xf numFmtId="0" fontId="79" fillId="0" borderId="112" xfId="442" applyFont="1" applyBorder="1" applyAlignment="1">
      <alignment horizontal="center" vertical="center" wrapText="1"/>
    </xf>
    <xf numFmtId="166" fontId="79" fillId="0" borderId="112" xfId="442" applyNumberFormat="1" applyFont="1" applyBorder="1" applyAlignment="1">
      <alignment horizontal="center" vertical="center" wrapText="1"/>
    </xf>
    <xf numFmtId="0" fontId="59" fillId="0" borderId="112" xfId="442" applyFont="1" applyBorder="1" applyAlignment="1">
      <alignment horizontal="center" vertical="center" wrapText="1"/>
    </xf>
    <xf numFmtId="0" fontId="79" fillId="35" borderId="54" xfId="0" applyFont="1" applyFill="1" applyBorder="1" applyAlignment="1" applyProtection="1">
      <alignment horizontal="center" vertical="center" wrapText="1"/>
    </xf>
    <xf numFmtId="0" fontId="87" fillId="52" borderId="72" xfId="0" applyFont="1" applyFill="1" applyBorder="1" applyAlignment="1">
      <alignment horizontal="justify" vertical="justify" wrapText="1"/>
    </xf>
    <xf numFmtId="194" fontId="87" fillId="52" borderId="72" xfId="0" applyNumberFormat="1" applyFont="1" applyFill="1" applyBorder="1" applyAlignment="1">
      <alignment horizontal="center" vertical="center" wrapText="1"/>
    </xf>
    <xf numFmtId="0" fontId="20" fillId="37" borderId="22" xfId="0" applyFont="1" applyFill="1" applyBorder="1" applyAlignment="1" applyProtection="1">
      <alignment horizontal="center" vertical="center" wrapText="1"/>
    </xf>
    <xf numFmtId="0" fontId="79" fillId="33" borderId="72" xfId="0" applyFont="1" applyFill="1" applyBorder="1" applyAlignment="1" applyProtection="1">
      <alignment horizontal="center" vertical="center" wrapText="1"/>
    </xf>
    <xf numFmtId="202" fontId="79" fillId="33" borderId="72" xfId="0" applyNumberFormat="1" applyFont="1" applyFill="1" applyBorder="1" applyAlignment="1" applyProtection="1">
      <alignment horizontal="center" vertical="center" wrapText="1"/>
    </xf>
    <xf numFmtId="42" fontId="87" fillId="52" borderId="72" xfId="431" applyFont="1" applyFill="1" applyBorder="1" applyAlignment="1" applyProtection="1">
      <alignment horizontal="center" vertical="center" wrapText="1"/>
      <protection locked="0"/>
    </xf>
    <xf numFmtId="0" fontId="87" fillId="52" borderId="72" xfId="0" applyFont="1" applyFill="1" applyBorder="1" applyAlignment="1">
      <alignment horizontal="center" vertical="center" wrapText="1"/>
    </xf>
    <xf numFmtId="0" fontId="19" fillId="0" borderId="0" xfId="0" applyFont="1" applyAlignment="1" applyProtection="1">
      <alignment wrapText="1"/>
    </xf>
    <xf numFmtId="0" fontId="19" fillId="0" borderId="0" xfId="0" applyFont="1" applyAlignment="1" applyProtection="1">
      <alignment horizontal="center" vertical="center" wrapText="1"/>
    </xf>
    <xf numFmtId="41" fontId="79" fillId="33" borderId="72" xfId="441" applyFont="1" applyFill="1" applyBorder="1" applyAlignment="1" applyProtection="1">
      <alignment horizontal="center" vertical="center" wrapText="1"/>
    </xf>
    <xf numFmtId="0" fontId="19" fillId="51" borderId="72" xfId="0" applyFont="1" applyFill="1" applyBorder="1" applyAlignment="1" applyProtection="1">
      <alignment wrapText="1"/>
    </xf>
    <xf numFmtId="0" fontId="19" fillId="51" borderId="72" xfId="0" applyFont="1" applyFill="1" applyBorder="1" applyAlignment="1" applyProtection="1">
      <alignment horizontal="center" vertical="center" wrapText="1"/>
    </xf>
    <xf numFmtId="1" fontId="87" fillId="52" borderId="72" xfId="441" applyNumberFormat="1" applyFont="1" applyFill="1" applyBorder="1" applyAlignment="1" applyProtection="1">
      <alignment horizontal="center" vertical="center" wrapText="1"/>
    </xf>
    <xf numFmtId="42" fontId="87" fillId="37" borderId="72" xfId="431" applyFont="1" applyFill="1" applyBorder="1" applyAlignment="1" applyProtection="1">
      <alignment horizontal="center" vertical="center" wrapText="1"/>
      <protection locked="0"/>
    </xf>
    <xf numFmtId="0" fontId="19" fillId="30" borderId="72" xfId="104" applyFont="1" applyFill="1" applyBorder="1" applyAlignment="1" applyProtection="1">
      <alignment horizontal="center" vertical="center" wrapText="1"/>
    </xf>
    <xf numFmtId="0" fontId="19" fillId="0" borderId="72" xfId="0" applyFont="1" applyBorder="1" applyAlignment="1" applyProtection="1">
      <alignment horizontal="center" vertical="center" wrapText="1"/>
    </xf>
    <xf numFmtId="201" fontId="19" fillId="0" borderId="72" xfId="0" applyNumberFormat="1" applyFont="1" applyBorder="1" applyAlignment="1" applyProtection="1">
      <alignment wrapText="1"/>
    </xf>
    <xf numFmtId="190" fontId="19" fillId="0" borderId="72" xfId="0" applyNumberFormat="1" applyFont="1" applyBorder="1" applyAlignment="1" applyProtection="1">
      <alignment wrapText="1"/>
    </xf>
    <xf numFmtId="0" fontId="19" fillId="30" borderId="27" xfId="104" applyFont="1" applyFill="1" applyBorder="1" applyAlignment="1" applyProtection="1">
      <alignment horizontal="center" vertical="center" wrapText="1"/>
    </xf>
    <xf numFmtId="0" fontId="19" fillId="30" borderId="66" xfId="104" applyFont="1" applyFill="1" applyBorder="1" applyAlignment="1" applyProtection="1">
      <alignment horizontal="center" vertical="center" wrapText="1"/>
    </xf>
    <xf numFmtId="0" fontId="19" fillId="0" borderId="101" xfId="0" applyFont="1" applyBorder="1" applyAlignment="1" applyProtection="1">
      <alignment wrapText="1"/>
    </xf>
    <xf numFmtId="201" fontId="19" fillId="0" borderId="101" xfId="0" applyNumberFormat="1" applyFont="1" applyBorder="1" applyAlignment="1" applyProtection="1">
      <alignment wrapText="1"/>
    </xf>
    <xf numFmtId="190" fontId="19" fillId="0" borderId="101" xfId="0" applyNumberFormat="1" applyFont="1" applyBorder="1" applyAlignment="1" applyProtection="1">
      <alignment wrapText="1"/>
    </xf>
    <xf numFmtId="41" fontId="86" fillId="33" borderId="72" xfId="441" applyFont="1" applyFill="1" applyBorder="1" applyAlignment="1" applyProtection="1">
      <alignment horizontal="center" vertical="center" wrapText="1"/>
    </xf>
    <xf numFmtId="0" fontId="86" fillId="33" borderId="72" xfId="0" applyFont="1" applyFill="1" applyBorder="1" applyAlignment="1" applyProtection="1">
      <alignment horizontal="left" vertical="center" wrapText="1"/>
    </xf>
    <xf numFmtId="194" fontId="87" fillId="33" borderId="72" xfId="0" applyNumberFormat="1" applyFont="1" applyFill="1" applyBorder="1" applyAlignment="1" applyProtection="1">
      <alignment wrapText="1"/>
      <protection locked="0"/>
    </xf>
    <xf numFmtId="0" fontId="86" fillId="33" borderId="72" xfId="0" applyFont="1" applyFill="1" applyBorder="1" applyAlignment="1">
      <alignment horizontal="left" vertical="center" wrapText="1"/>
    </xf>
    <xf numFmtId="41" fontId="87" fillId="0" borderId="72" xfId="441" applyFont="1" applyBorder="1" applyAlignment="1" applyProtection="1">
      <alignment horizontal="center" vertical="center" wrapText="1"/>
    </xf>
    <xf numFmtId="0" fontId="87" fillId="37" borderId="72" xfId="0" applyFont="1" applyFill="1" applyBorder="1" applyAlignment="1" applyProtection="1">
      <alignment horizontal="center" wrapText="1"/>
    </xf>
    <xf numFmtId="194" fontId="87" fillId="0" borderId="72" xfId="0" applyNumberFormat="1" applyFont="1" applyBorder="1" applyAlignment="1" applyProtection="1">
      <alignment wrapText="1"/>
      <protection locked="0"/>
    </xf>
    <xf numFmtId="0" fontId="87" fillId="37" borderId="72" xfId="0" applyFont="1" applyFill="1" applyBorder="1" applyAlignment="1">
      <alignment horizontal="center" wrapText="1"/>
    </xf>
    <xf numFmtId="41" fontId="114" fillId="33" borderId="72" xfId="441" applyFont="1" applyFill="1" applyBorder="1" applyAlignment="1" applyProtection="1">
      <alignment horizontal="center" vertical="center" wrapText="1"/>
    </xf>
    <xf numFmtId="0" fontId="114" fillId="33" borderId="72" xfId="0" applyFont="1" applyFill="1" applyBorder="1" applyAlignment="1" applyProtection="1">
      <alignment horizontal="center" wrapText="1"/>
    </xf>
    <xf numFmtId="203" fontId="114" fillId="33" borderId="72" xfId="0" applyNumberFormat="1" applyFont="1" applyFill="1" applyBorder="1" applyAlignment="1" applyProtection="1">
      <alignment vertical="center" wrapText="1"/>
      <protection locked="0"/>
    </xf>
    <xf numFmtId="0" fontId="114" fillId="33" borderId="72" xfId="0" applyFont="1" applyFill="1" applyBorder="1" applyAlignment="1">
      <alignment horizontal="center" wrapText="1"/>
    </xf>
    <xf numFmtId="193" fontId="20" fillId="37" borderId="22" xfId="0" applyNumberFormat="1" applyFont="1" applyFill="1" applyBorder="1" applyAlignment="1" applyProtection="1">
      <alignment horizontal="center" vertical="center" wrapText="1"/>
    </xf>
    <xf numFmtId="0" fontId="19" fillId="37" borderId="101" xfId="0" applyFont="1" applyFill="1" applyBorder="1" applyAlignment="1" applyProtection="1">
      <alignment wrapText="1"/>
    </xf>
    <xf numFmtId="9" fontId="19" fillId="37" borderId="101" xfId="357" applyFont="1" applyFill="1" applyBorder="1" applyAlignment="1" applyProtection="1">
      <alignment wrapText="1"/>
    </xf>
    <xf numFmtId="0" fontId="19" fillId="0" borderId="22" xfId="0" applyFont="1" applyBorder="1" applyAlignment="1" applyProtection="1">
      <alignment horizontal="center" vertical="center" wrapText="1"/>
    </xf>
    <xf numFmtId="0" fontId="20" fillId="32" borderId="22" xfId="0" applyFont="1" applyFill="1" applyBorder="1" applyAlignment="1" applyProtection="1">
      <alignment horizontal="center" vertical="center" wrapText="1"/>
    </xf>
    <xf numFmtId="10" fontId="20" fillId="32" borderId="22" xfId="0" applyNumberFormat="1" applyFont="1" applyFill="1" applyBorder="1" applyAlignment="1" applyProtection="1">
      <alignment horizontal="center" vertical="center" wrapText="1"/>
    </xf>
    <xf numFmtId="0" fontId="20" fillId="30" borderId="22" xfId="104" applyFont="1" applyFill="1" applyBorder="1" applyAlignment="1" applyProtection="1">
      <alignment horizontal="center" vertical="center" wrapText="1"/>
    </xf>
    <xf numFmtId="188" fontId="19" fillId="0" borderId="22" xfId="0" applyNumberFormat="1" applyFont="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2" xfId="0" applyFont="1" applyBorder="1" applyAlignment="1" applyProtection="1">
      <alignment horizontal="center" wrapText="1"/>
    </xf>
    <xf numFmtId="10" fontId="19" fillId="0" borderId="22" xfId="357" applyNumberFormat="1" applyFont="1" applyBorder="1" applyAlignment="1" applyProtection="1">
      <alignment horizontal="center" wrapText="1"/>
    </xf>
    <xf numFmtId="0" fontId="79" fillId="33" borderId="72" xfId="0" applyFont="1" applyFill="1" applyBorder="1" applyAlignment="1">
      <alignment horizontal="center" vertical="center" wrapText="1"/>
    </xf>
    <xf numFmtId="202" fontId="79" fillId="33" borderId="72" xfId="0" applyNumberFormat="1" applyFont="1" applyFill="1" applyBorder="1" applyAlignment="1">
      <alignment horizontal="center" vertical="center" wrapText="1"/>
    </xf>
    <xf numFmtId="42" fontId="59" fillId="0" borderId="0" xfId="351" applyNumberFormat="1" applyFont="1" applyProtection="1">
      <protection hidden="1"/>
    </xf>
    <xf numFmtId="202" fontId="79" fillId="33" borderId="27" xfId="0" applyNumberFormat="1" applyFont="1" applyFill="1" applyBorder="1" applyAlignment="1" applyProtection="1">
      <alignment horizontal="center" vertical="center" wrapText="1"/>
    </xf>
    <xf numFmtId="204" fontId="87" fillId="52" borderId="72" xfId="431" applyNumberFormat="1" applyFont="1" applyFill="1" applyBorder="1" applyAlignment="1" applyProtection="1">
      <alignment horizontal="center" vertical="center" wrapText="1"/>
      <protection locked="0"/>
    </xf>
    <xf numFmtId="194" fontId="87" fillId="33" borderId="72" xfId="0" applyNumberFormat="1" applyFont="1" applyFill="1" applyBorder="1" applyAlignment="1" applyProtection="1">
      <alignment vertical="center" wrapText="1"/>
      <protection locked="0"/>
    </xf>
    <xf numFmtId="201" fontId="19" fillId="0" borderId="72" xfId="0" applyNumberFormat="1" applyFont="1" applyBorder="1" applyAlignment="1" applyProtection="1">
      <alignment vertical="center" wrapText="1"/>
    </xf>
    <xf numFmtId="190" fontId="19" fillId="0" borderId="72" xfId="0" applyNumberFormat="1" applyFont="1" applyBorder="1" applyAlignment="1" applyProtection="1">
      <alignment vertical="center" wrapText="1"/>
    </xf>
    <xf numFmtId="0" fontId="20" fillId="0" borderId="0" xfId="0" applyFont="1" applyAlignment="1" applyProtection="1">
      <alignment horizontal="center" vertical="center" wrapText="1"/>
    </xf>
    <xf numFmtId="44" fontId="20" fillId="0" borderId="0" xfId="0" applyNumberFormat="1" applyFont="1" applyAlignment="1" applyProtection="1">
      <alignment vertical="center" wrapText="1"/>
    </xf>
    <xf numFmtId="0" fontId="1" fillId="0" borderId="72" xfId="419" applyFont="1" applyFill="1" applyBorder="1" applyAlignment="1" applyProtection="1">
      <alignment horizontal="center" vertical="center" wrapText="1"/>
    </xf>
    <xf numFmtId="0" fontId="20" fillId="37" borderId="66" xfId="0" applyFont="1" applyFill="1" applyBorder="1" applyAlignment="1" applyProtection="1">
      <alignment horizontal="center" vertical="center" textRotation="90" wrapText="1"/>
      <protection hidden="1"/>
    </xf>
    <xf numFmtId="0" fontId="20" fillId="37" borderId="66" xfId="2" applyFont="1" applyFill="1" applyBorder="1" applyAlignment="1" applyProtection="1">
      <alignment horizontal="center" vertical="center" wrapText="1"/>
      <protection hidden="1"/>
    </xf>
    <xf numFmtId="0" fontId="20" fillId="41" borderId="66" xfId="0" applyFont="1" applyFill="1" applyBorder="1" applyAlignment="1" applyProtection="1">
      <alignment horizontal="center" vertical="center" textRotation="90" wrapText="1"/>
      <protection hidden="1"/>
    </xf>
    <xf numFmtId="0" fontId="20" fillId="0" borderId="0" xfId="0" applyFont="1" applyFill="1" applyAlignment="1" applyProtection="1">
      <alignment wrapText="1"/>
      <protection hidden="1"/>
    </xf>
    <xf numFmtId="0" fontId="20" fillId="0" borderId="0" xfId="0" applyFont="1" applyAlignment="1" applyProtection="1">
      <alignment wrapText="1"/>
      <protection hidden="1"/>
    </xf>
    <xf numFmtId="0" fontId="19" fillId="0" borderId="66" xfId="0" applyNumberFormat="1" applyFont="1" applyFill="1" applyBorder="1" applyAlignment="1" applyProtection="1">
      <alignment horizontal="center" vertical="center" wrapText="1"/>
      <protection hidden="1"/>
    </xf>
    <xf numFmtId="0" fontId="19" fillId="0" borderId="66" xfId="0" applyFont="1" applyBorder="1" applyAlignment="1" applyProtection="1">
      <alignment vertical="center" wrapText="1"/>
      <protection hidden="1"/>
    </xf>
    <xf numFmtId="0" fontId="19" fillId="0" borderId="22" xfId="0" applyFont="1" applyBorder="1" applyAlignment="1" applyProtection="1">
      <alignment horizontal="center" vertical="center" wrapText="1"/>
      <protection hidden="1"/>
    </xf>
    <xf numFmtId="0" fontId="19" fillId="0" borderId="66" xfId="0" applyFont="1" applyBorder="1" applyAlignment="1" applyProtection="1">
      <alignment horizontal="center" vertical="center" wrapText="1"/>
      <protection hidden="1"/>
    </xf>
    <xf numFmtId="0" fontId="19" fillId="0" borderId="66" xfId="0" applyFont="1" applyFill="1" applyBorder="1" applyAlignment="1" applyProtection="1">
      <alignment horizontal="center" vertical="center" wrapText="1"/>
      <protection hidden="1"/>
    </xf>
    <xf numFmtId="0" fontId="20" fillId="42" borderId="66" xfId="0" applyFont="1" applyFill="1" applyBorder="1" applyAlignment="1" applyProtection="1">
      <alignment horizontal="center" vertical="center" wrapText="1"/>
      <protection hidden="1"/>
    </xf>
    <xf numFmtId="0" fontId="19" fillId="37" borderId="66" xfId="0" applyFont="1" applyFill="1" applyBorder="1" applyAlignment="1" applyProtection="1">
      <alignment horizontal="justify" vertical="center" wrapText="1"/>
    </xf>
    <xf numFmtId="0" fontId="19" fillId="0" borderId="0" xfId="0" applyFont="1" applyFill="1" applyAlignment="1" applyProtection="1">
      <alignment wrapText="1"/>
      <protection hidden="1"/>
    </xf>
    <xf numFmtId="0" fontId="19" fillId="0" borderId="0" xfId="0" applyFont="1" applyAlignment="1" applyProtection="1">
      <alignment wrapText="1"/>
      <protection hidden="1"/>
    </xf>
    <xf numFmtId="0" fontId="19" fillId="37" borderId="66" xfId="0" applyFont="1" applyFill="1" applyBorder="1" applyAlignment="1" applyProtection="1">
      <alignment horizontal="left" vertical="center" wrapText="1"/>
    </xf>
    <xf numFmtId="0" fontId="19" fillId="0" borderId="22" xfId="0" applyFont="1" applyBorder="1" applyAlignment="1" applyProtection="1">
      <alignment vertical="center"/>
      <protection hidden="1"/>
    </xf>
    <xf numFmtId="0" fontId="19" fillId="0" borderId="22" xfId="0" applyFont="1" applyBorder="1" applyAlignment="1" applyProtection="1">
      <alignment horizontal="center" vertical="center"/>
      <protection hidden="1"/>
    </xf>
    <xf numFmtId="0" fontId="19" fillId="0" borderId="66" xfId="0" applyFont="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9" fillId="0" borderId="66" xfId="0" applyFont="1" applyFill="1" applyBorder="1" applyAlignment="1" applyProtection="1">
      <alignment horizontal="center" vertical="center"/>
      <protection hidden="1"/>
    </xf>
    <xf numFmtId="0" fontId="19" fillId="37" borderId="22" xfId="0" applyFont="1" applyFill="1" applyBorder="1" applyAlignment="1" applyProtection="1">
      <alignment horizontal="center" vertical="center"/>
    </xf>
    <xf numFmtId="0" fontId="20" fillId="42" borderId="66" xfId="0" applyFont="1" applyFill="1" applyBorder="1" applyAlignment="1" applyProtection="1">
      <alignment horizontal="center" vertical="center"/>
      <protection hidden="1"/>
    </xf>
    <xf numFmtId="0" fontId="19" fillId="0" borderId="0" xfId="0" applyFont="1" applyProtection="1">
      <protection hidden="1"/>
    </xf>
    <xf numFmtId="0" fontId="19" fillId="37" borderId="66" xfId="0" applyFont="1" applyFill="1" applyBorder="1" applyAlignment="1" applyProtection="1">
      <alignment horizontal="center" vertical="center" wrapText="1"/>
    </xf>
    <xf numFmtId="0" fontId="120" fillId="37" borderId="22" xfId="0" applyFont="1" applyFill="1" applyBorder="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20" fillId="31" borderId="23" xfId="0" applyFont="1" applyFill="1" applyBorder="1" applyAlignment="1" applyProtection="1">
      <alignment horizontal="center" vertical="center" wrapText="1"/>
      <protection hidden="1"/>
    </xf>
    <xf numFmtId="0" fontId="20" fillId="31" borderId="25" xfId="0" applyFont="1" applyFill="1" applyBorder="1" applyAlignment="1" applyProtection="1">
      <alignment horizontal="center" vertical="center" wrapText="1"/>
      <protection hidden="1"/>
    </xf>
    <xf numFmtId="0" fontId="19" fillId="0" borderId="0" xfId="0" applyFont="1" applyFill="1" applyAlignment="1" applyProtection="1">
      <alignment horizontal="justify" vertical="top" wrapText="1"/>
      <protection hidden="1"/>
    </xf>
    <xf numFmtId="0" fontId="20" fillId="31" borderId="20" xfId="0" applyFont="1" applyFill="1" applyBorder="1" applyAlignment="1" applyProtection="1">
      <alignment horizontal="center" vertical="center" wrapText="1"/>
      <protection hidden="1"/>
    </xf>
    <xf numFmtId="0" fontId="20" fillId="31" borderId="17" xfId="0" applyFont="1" applyFill="1" applyBorder="1" applyAlignment="1" applyProtection="1">
      <alignment horizontal="center" vertical="center" wrapText="1"/>
      <protection hidden="1"/>
    </xf>
    <xf numFmtId="0" fontId="19" fillId="31" borderId="18" xfId="0" applyFont="1" applyFill="1" applyBorder="1" applyAlignment="1" applyProtection="1">
      <alignment horizontal="justify" vertical="center" wrapText="1"/>
    </xf>
    <xf numFmtId="0" fontId="19" fillId="31" borderId="19" xfId="0" applyFont="1" applyFill="1" applyBorder="1" applyAlignment="1" applyProtection="1">
      <alignment horizontal="justify" vertical="center" wrapText="1"/>
    </xf>
    <xf numFmtId="0" fontId="20" fillId="31" borderId="18" xfId="0" applyFont="1" applyFill="1" applyBorder="1" applyAlignment="1" applyProtection="1">
      <alignment horizontal="center" vertical="center" wrapText="1"/>
      <protection hidden="1"/>
    </xf>
    <xf numFmtId="0" fontId="20" fillId="31" borderId="19" xfId="0" applyFont="1" applyFill="1" applyBorder="1" applyAlignment="1" applyProtection="1">
      <alignment horizontal="center" vertical="center" wrapText="1"/>
      <protection hidden="1"/>
    </xf>
    <xf numFmtId="0" fontId="57" fillId="0" borderId="0" xfId="351" applyFont="1" applyAlignment="1" applyProtection="1">
      <alignment horizontal="center" vertical="center" wrapText="1"/>
      <protection hidden="1"/>
    </xf>
    <xf numFmtId="0" fontId="57" fillId="0" borderId="0" xfId="351" applyFont="1" applyAlignment="1" applyProtection="1">
      <alignment horizontal="center" vertical="center"/>
      <protection hidden="1"/>
    </xf>
    <xf numFmtId="0" fontId="57" fillId="31" borderId="23" xfId="351" applyFont="1" applyFill="1" applyBorder="1" applyAlignment="1" applyProtection="1">
      <alignment horizontal="center"/>
      <protection hidden="1"/>
    </xf>
    <xf numFmtId="0" fontId="57" fillId="31" borderId="18" xfId="351" applyFont="1" applyFill="1" applyBorder="1" applyAlignment="1" applyProtection="1">
      <alignment horizontal="center"/>
      <protection hidden="1"/>
    </xf>
    <xf numFmtId="0" fontId="47" fillId="31" borderId="24" xfId="351" applyFont="1" applyFill="1" applyBorder="1" applyAlignment="1" applyProtection="1">
      <alignment horizontal="center" wrapText="1"/>
      <protection hidden="1"/>
    </xf>
    <xf numFmtId="0" fontId="47" fillId="31" borderId="77" xfId="351" applyFont="1" applyFill="1" applyBorder="1" applyAlignment="1" applyProtection="1">
      <alignment horizontal="center" wrapText="1"/>
      <protection hidden="1"/>
    </xf>
    <xf numFmtId="0" fontId="47" fillId="31" borderId="25" xfId="351" applyFont="1" applyFill="1" applyBorder="1" applyAlignment="1" applyProtection="1">
      <alignment horizontal="center" wrapText="1"/>
      <protection hidden="1"/>
    </xf>
    <xf numFmtId="0" fontId="47" fillId="31" borderId="0" xfId="351" applyFont="1" applyFill="1" applyBorder="1" applyAlignment="1" applyProtection="1">
      <alignment horizontal="center"/>
      <protection hidden="1"/>
    </xf>
    <xf numFmtId="0" fontId="47" fillId="31" borderId="19" xfId="351" applyFont="1" applyFill="1" applyBorder="1" applyAlignment="1" applyProtection="1">
      <alignment horizontal="center"/>
      <protection hidden="1"/>
    </xf>
    <xf numFmtId="0" fontId="47" fillId="31" borderId="0" xfId="351" applyFont="1" applyFill="1" applyBorder="1" applyAlignment="1" applyProtection="1">
      <alignment horizontal="justify" vertical="center" wrapText="1"/>
      <protection hidden="1"/>
    </xf>
    <xf numFmtId="0" fontId="47" fillId="31" borderId="19" xfId="351" applyFont="1" applyFill="1" applyBorder="1" applyAlignment="1" applyProtection="1">
      <alignment horizontal="justify" vertical="center" wrapText="1"/>
      <protection hidden="1"/>
    </xf>
    <xf numFmtId="0" fontId="47" fillId="31" borderId="20" xfId="351" applyFont="1" applyFill="1" applyBorder="1" applyAlignment="1" applyProtection="1">
      <alignment horizontal="center" vertical="center" wrapText="1"/>
      <protection hidden="1"/>
    </xf>
    <xf numFmtId="0" fontId="47" fillId="31" borderId="21" xfId="351" applyFont="1" applyFill="1" applyBorder="1" applyAlignment="1" applyProtection="1">
      <alignment horizontal="center" vertical="center" wrapText="1"/>
      <protection hidden="1"/>
    </xf>
    <xf numFmtId="0" fontId="47" fillId="31" borderId="17" xfId="351" applyFont="1" applyFill="1" applyBorder="1" applyAlignment="1" applyProtection="1">
      <alignment horizontal="center" vertical="center" wrapText="1"/>
      <protection hidden="1"/>
    </xf>
    <xf numFmtId="0" fontId="47" fillId="32" borderId="20" xfId="351" applyFont="1" applyFill="1" applyBorder="1" applyAlignment="1" applyProtection="1">
      <alignment horizontal="center" wrapText="1"/>
    </xf>
    <xf numFmtId="0" fontId="47" fillId="32" borderId="21" xfId="351" applyFont="1" applyFill="1" applyBorder="1" applyAlignment="1" applyProtection="1">
      <alignment horizontal="center" wrapText="1"/>
    </xf>
    <xf numFmtId="0" fontId="3" fillId="35" borderId="67" xfId="350" applyFont="1" applyFill="1" applyBorder="1" applyAlignment="1" applyProtection="1">
      <alignment horizontal="center" vertical="center" wrapText="1"/>
    </xf>
    <xf numFmtId="0" fontId="3" fillId="35" borderId="32" xfId="350" applyFont="1" applyFill="1" applyBorder="1" applyAlignment="1" applyProtection="1">
      <alignment horizontal="center" vertical="center" wrapText="1"/>
    </xf>
    <xf numFmtId="0" fontId="3" fillId="35" borderId="27" xfId="350" applyFont="1" applyFill="1" applyBorder="1" applyAlignment="1" applyProtection="1">
      <alignment horizontal="center" vertical="center" wrapText="1"/>
    </xf>
    <xf numFmtId="0" fontId="109" fillId="0" borderId="107" xfId="350" applyFont="1" applyFill="1" applyBorder="1" applyAlignment="1" applyProtection="1">
      <alignment horizontal="center" vertical="center" wrapText="1"/>
    </xf>
    <xf numFmtId="0" fontId="109" fillId="0" borderId="32" xfId="350" applyFont="1" applyFill="1" applyBorder="1" applyAlignment="1" applyProtection="1">
      <alignment horizontal="center" vertical="center" wrapText="1"/>
    </xf>
    <xf numFmtId="0" fontId="109" fillId="0" borderId="27" xfId="350" applyFont="1" applyFill="1" applyBorder="1" applyAlignment="1" applyProtection="1">
      <alignment horizontal="center" vertical="center" wrapText="1"/>
    </xf>
    <xf numFmtId="0" fontId="73" fillId="0" borderId="34" xfId="1" applyNumberFormat="1" applyFont="1" applyFill="1" applyBorder="1" applyAlignment="1" applyProtection="1">
      <alignment horizontal="center" vertical="center" wrapText="1"/>
      <protection hidden="1"/>
    </xf>
    <xf numFmtId="0" fontId="73" fillId="0" borderId="36" xfId="1" applyNumberFormat="1" applyFont="1" applyFill="1" applyBorder="1" applyAlignment="1" applyProtection="1">
      <alignment horizontal="center" vertical="center" wrapText="1"/>
      <protection hidden="1"/>
    </xf>
    <xf numFmtId="0" fontId="73" fillId="0" borderId="37" xfId="1" applyNumberFormat="1" applyFont="1" applyFill="1" applyBorder="1" applyAlignment="1" applyProtection="1">
      <alignment horizontal="center" vertical="center" wrapText="1"/>
      <protection hidden="1"/>
    </xf>
    <xf numFmtId="0" fontId="73" fillId="0" borderId="20" xfId="1" applyNumberFormat="1" applyFont="1" applyFill="1" applyBorder="1" applyAlignment="1" applyProtection="1">
      <alignment horizontal="center" vertical="center" wrapText="1"/>
      <protection hidden="1"/>
    </xf>
    <xf numFmtId="0" fontId="73" fillId="0" borderId="21" xfId="1" applyNumberFormat="1" applyFont="1" applyFill="1" applyBorder="1" applyAlignment="1" applyProtection="1">
      <alignment horizontal="center" vertical="center" wrapText="1"/>
      <protection hidden="1"/>
    </xf>
    <xf numFmtId="0" fontId="73" fillId="0" borderId="17" xfId="1" applyNumberFormat="1" applyFont="1" applyFill="1" applyBorder="1" applyAlignment="1" applyProtection="1">
      <alignment horizontal="center" vertical="center" wrapText="1"/>
      <protection hidden="1"/>
    </xf>
    <xf numFmtId="0" fontId="17" fillId="34" borderId="2" xfId="0" applyFont="1" applyFill="1" applyBorder="1" applyAlignment="1" applyProtection="1">
      <alignment horizontal="center" vertical="center" wrapText="1"/>
      <protection hidden="1"/>
    </xf>
    <xf numFmtId="0" fontId="17" fillId="34" borderId="35" xfId="0" applyFont="1" applyFill="1" applyBorder="1" applyAlignment="1" applyProtection="1">
      <alignment horizontal="center" vertical="center" wrapText="1"/>
      <protection hidden="1"/>
    </xf>
    <xf numFmtId="0" fontId="73" fillId="0" borderId="33" xfId="1" applyNumberFormat="1" applyFont="1" applyFill="1" applyBorder="1" applyAlignment="1" applyProtection="1">
      <alignment horizontal="center" vertical="center" wrapText="1"/>
      <protection hidden="1"/>
    </xf>
    <xf numFmtId="0" fontId="73" fillId="0" borderId="27" xfId="1" applyNumberFormat="1" applyFont="1" applyFill="1" applyBorder="1" applyAlignment="1" applyProtection="1">
      <alignment horizontal="center" vertical="center" wrapText="1"/>
      <protection hidden="1"/>
    </xf>
    <xf numFmtId="0" fontId="57" fillId="0" borderId="33" xfId="2" applyNumberFormat="1" applyFont="1" applyFill="1" applyBorder="1" applyAlignment="1" applyProtection="1">
      <alignment horizontal="center" vertical="center" wrapText="1"/>
      <protection hidden="1"/>
    </xf>
    <xf numFmtId="0" fontId="57" fillId="0" borderId="32" xfId="2" applyNumberFormat="1" applyFont="1" applyFill="1" applyBorder="1" applyAlignment="1" applyProtection="1">
      <alignment horizontal="center" vertical="center" wrapText="1"/>
      <protection hidden="1"/>
    </xf>
    <xf numFmtId="0" fontId="57" fillId="0" borderId="27" xfId="2" applyNumberFormat="1" applyFont="1" applyFill="1" applyBorder="1" applyAlignment="1" applyProtection="1">
      <alignment horizontal="center" vertical="center" wrapText="1"/>
      <protection hidden="1"/>
    </xf>
    <xf numFmtId="4" fontId="47" fillId="0" borderId="33" xfId="2" applyNumberFormat="1" applyFont="1" applyFill="1" applyBorder="1" applyAlignment="1" applyProtection="1">
      <alignment horizontal="center" vertical="center" wrapText="1"/>
      <protection hidden="1"/>
    </xf>
    <xf numFmtId="4" fontId="47" fillId="0" borderId="32" xfId="2" applyNumberFormat="1" applyFont="1" applyFill="1" applyBorder="1" applyAlignment="1" applyProtection="1">
      <alignment horizontal="center" vertical="center" wrapText="1"/>
      <protection hidden="1"/>
    </xf>
    <xf numFmtId="4" fontId="47" fillId="0" borderId="27" xfId="2" applyNumberFormat="1" applyFont="1" applyFill="1" applyBorder="1" applyAlignment="1" applyProtection="1">
      <alignment horizontal="center" vertical="center" wrapText="1"/>
      <protection hidden="1"/>
    </xf>
    <xf numFmtId="0" fontId="57" fillId="39" borderId="33" xfId="2" applyNumberFormat="1" applyFont="1" applyFill="1" applyBorder="1" applyAlignment="1" applyProtection="1">
      <alignment horizontal="center" vertical="center" wrapText="1"/>
      <protection hidden="1"/>
    </xf>
    <xf numFmtId="0" fontId="57" fillId="39" borderId="32" xfId="2" applyNumberFormat="1" applyFont="1" applyFill="1" applyBorder="1" applyAlignment="1" applyProtection="1">
      <alignment horizontal="center" vertical="center" wrapText="1"/>
      <protection hidden="1"/>
    </xf>
    <xf numFmtId="0" fontId="57" fillId="39" borderId="27" xfId="2" applyNumberFormat="1" applyFont="1" applyFill="1" applyBorder="1" applyAlignment="1" applyProtection="1">
      <alignment horizontal="center" vertical="center" wrapText="1"/>
      <protection hidden="1"/>
    </xf>
    <xf numFmtId="9" fontId="57" fillId="0" borderId="33" xfId="2" applyNumberFormat="1" applyFont="1" applyFill="1" applyBorder="1" applyAlignment="1" applyProtection="1">
      <alignment horizontal="center" vertical="center" wrapText="1"/>
      <protection hidden="1"/>
    </xf>
    <xf numFmtId="9" fontId="57" fillId="0" borderId="32" xfId="2" applyNumberFormat="1" applyFont="1" applyFill="1" applyBorder="1" applyAlignment="1" applyProtection="1">
      <alignment horizontal="center" vertical="center" wrapText="1"/>
      <protection hidden="1"/>
    </xf>
    <xf numFmtId="9" fontId="57" fillId="0" borderId="27" xfId="2" applyNumberFormat="1" applyFont="1" applyFill="1" applyBorder="1" applyAlignment="1" applyProtection="1">
      <alignment horizontal="center" vertical="center" wrapText="1"/>
      <protection hidden="1"/>
    </xf>
    <xf numFmtId="0" fontId="47" fillId="39" borderId="33" xfId="2" applyFont="1" applyFill="1" applyBorder="1" applyAlignment="1" applyProtection="1">
      <alignment horizontal="center" vertical="center" wrapText="1"/>
      <protection hidden="1"/>
    </xf>
    <xf numFmtId="0" fontId="47" fillId="39" borderId="32" xfId="2" applyFont="1" applyFill="1" applyBorder="1" applyAlignment="1" applyProtection="1">
      <alignment horizontal="center" vertical="center" wrapText="1"/>
      <protection hidden="1"/>
    </xf>
    <xf numFmtId="0" fontId="47" fillId="39" borderId="27" xfId="2" applyFont="1" applyFill="1" applyBorder="1" applyAlignment="1" applyProtection="1">
      <alignment horizontal="center" vertical="center" wrapText="1"/>
      <protection hidden="1"/>
    </xf>
    <xf numFmtId="0" fontId="57" fillId="28" borderId="33" xfId="2" applyFont="1" applyFill="1" applyBorder="1" applyAlignment="1" applyProtection="1">
      <alignment horizontal="center" vertical="center" wrapText="1"/>
      <protection hidden="1"/>
    </xf>
    <xf numFmtId="0" fontId="57" fillId="28" borderId="32" xfId="2" applyFont="1" applyFill="1" applyBorder="1" applyAlignment="1" applyProtection="1">
      <alignment horizontal="center" vertical="center" wrapText="1"/>
      <protection hidden="1"/>
    </xf>
    <xf numFmtId="0" fontId="57" fillId="28" borderId="27" xfId="2" applyFont="1" applyFill="1" applyBorder="1" applyAlignment="1" applyProtection="1">
      <alignment horizontal="center" vertical="center" wrapText="1"/>
      <protection hidden="1"/>
    </xf>
    <xf numFmtId="0" fontId="20" fillId="0" borderId="33" xfId="3" applyNumberFormat="1" applyFont="1" applyFill="1" applyBorder="1" applyAlignment="1" applyProtection="1">
      <alignment horizontal="center" vertical="center" wrapText="1"/>
      <protection hidden="1"/>
    </xf>
    <xf numFmtId="0" fontId="20" fillId="0" borderId="32" xfId="3" applyNumberFormat="1" applyFont="1" applyFill="1" applyBorder="1" applyAlignment="1" applyProtection="1">
      <alignment horizontal="center" vertical="center" wrapText="1"/>
      <protection hidden="1"/>
    </xf>
    <xf numFmtId="0" fontId="20" fillId="0" borderId="27" xfId="3" applyNumberFormat="1" applyFont="1" applyFill="1" applyBorder="1" applyAlignment="1" applyProtection="1">
      <alignment horizontal="center" vertical="center" wrapText="1"/>
      <protection hidden="1"/>
    </xf>
    <xf numFmtId="4" fontId="17" fillId="36" borderId="33" xfId="2" applyNumberFormat="1" applyFont="1" applyFill="1" applyBorder="1" applyAlignment="1" applyProtection="1">
      <alignment horizontal="center" vertical="center" wrapText="1"/>
      <protection hidden="1"/>
    </xf>
    <xf numFmtId="4" fontId="17" fillId="36" borderId="32" xfId="2" applyNumberFormat="1" applyFont="1" applyFill="1" applyBorder="1" applyAlignment="1" applyProtection="1">
      <alignment horizontal="center" vertical="center" wrapText="1"/>
      <protection hidden="1"/>
    </xf>
    <xf numFmtId="4" fontId="17" fillId="36" borderId="27" xfId="2" applyNumberFormat="1" applyFont="1" applyFill="1" applyBorder="1" applyAlignment="1" applyProtection="1">
      <alignment horizontal="center" vertical="center" wrapText="1"/>
      <protection hidden="1"/>
    </xf>
    <xf numFmtId="0" fontId="58" fillId="33" borderId="33" xfId="0" applyFont="1" applyFill="1" applyBorder="1" applyAlignment="1" applyProtection="1">
      <alignment horizontal="center" vertical="center" textRotation="255" wrapText="1"/>
      <protection hidden="1"/>
    </xf>
    <xf numFmtId="0" fontId="58" fillId="33" borderId="32" xfId="0" applyFont="1" applyFill="1" applyBorder="1" applyAlignment="1" applyProtection="1">
      <alignment horizontal="center" vertical="center" textRotation="255" wrapText="1"/>
      <protection hidden="1"/>
    </xf>
    <xf numFmtId="0" fontId="58" fillId="33" borderId="27" xfId="0" applyFont="1" applyFill="1" applyBorder="1" applyAlignment="1" applyProtection="1">
      <alignment horizontal="center" vertical="center" textRotation="255" wrapText="1"/>
      <protection hidden="1"/>
    </xf>
    <xf numFmtId="0" fontId="57" fillId="31" borderId="33" xfId="2" applyNumberFormat="1" applyFont="1" applyFill="1" applyBorder="1" applyAlignment="1" applyProtection="1">
      <alignment horizontal="center" vertical="center" wrapText="1"/>
      <protection hidden="1"/>
    </xf>
    <xf numFmtId="0" fontId="57" fillId="31" borderId="32" xfId="2" applyNumberFormat="1" applyFont="1" applyFill="1" applyBorder="1" applyAlignment="1" applyProtection="1">
      <alignment horizontal="center" vertical="center" wrapText="1"/>
      <protection hidden="1"/>
    </xf>
    <xf numFmtId="0" fontId="57" fillId="31" borderId="27" xfId="2" applyNumberFormat="1" applyFont="1" applyFill="1" applyBorder="1" applyAlignment="1" applyProtection="1">
      <alignment horizontal="center" vertical="center" wrapText="1"/>
      <protection hidden="1"/>
    </xf>
    <xf numFmtId="0" fontId="57" fillId="0" borderId="33" xfId="2" applyFont="1" applyFill="1" applyBorder="1" applyAlignment="1" applyProtection="1">
      <alignment horizontal="center" vertical="center" wrapText="1"/>
      <protection hidden="1"/>
    </xf>
    <xf numFmtId="0" fontId="57" fillId="0" borderId="32" xfId="2" applyFont="1" applyFill="1" applyBorder="1" applyAlignment="1" applyProtection="1">
      <alignment horizontal="center" vertical="center" wrapText="1"/>
      <protection hidden="1"/>
    </xf>
    <xf numFmtId="0" fontId="57" fillId="0" borderId="27" xfId="2" applyFont="1" applyFill="1" applyBorder="1" applyAlignment="1" applyProtection="1">
      <alignment horizontal="center" vertical="center" wrapText="1"/>
      <protection hidden="1"/>
    </xf>
    <xf numFmtId="0" fontId="20" fillId="28" borderId="33" xfId="3" applyNumberFormat="1" applyFont="1" applyFill="1" applyBorder="1" applyAlignment="1" applyProtection="1">
      <alignment horizontal="center" vertical="center" wrapText="1"/>
      <protection hidden="1"/>
    </xf>
    <xf numFmtId="0" fontId="20" fillId="28" borderId="32" xfId="3" applyNumberFormat="1" applyFont="1" applyFill="1" applyBorder="1" applyAlignment="1" applyProtection="1">
      <alignment horizontal="center" vertical="center" wrapText="1"/>
      <protection hidden="1"/>
    </xf>
    <xf numFmtId="0" fontId="20" fillId="28" borderId="27" xfId="3" applyNumberFormat="1" applyFont="1" applyFill="1" applyBorder="1" applyAlignment="1" applyProtection="1">
      <alignment horizontal="center" vertical="center" wrapText="1"/>
      <protection hidden="1"/>
    </xf>
    <xf numFmtId="166" fontId="77" fillId="0" borderId="33" xfId="3" applyFont="1" applyFill="1" applyBorder="1" applyAlignment="1" applyProtection="1">
      <alignment horizontal="center" vertical="center" wrapText="1"/>
      <protection hidden="1"/>
    </xf>
    <xf numFmtId="166" fontId="77" fillId="0" borderId="32" xfId="3" applyFont="1" applyFill="1" applyBorder="1" applyAlignment="1" applyProtection="1">
      <alignment horizontal="center" vertical="center" wrapText="1"/>
      <protection hidden="1"/>
    </xf>
    <xf numFmtId="166" fontId="77" fillId="0" borderId="27" xfId="3" applyFont="1" applyFill="1" applyBorder="1" applyAlignment="1" applyProtection="1">
      <alignment horizontal="center" vertical="center" wrapText="1"/>
      <protection hidden="1"/>
    </xf>
    <xf numFmtId="4" fontId="47" fillId="31" borderId="33" xfId="2" applyNumberFormat="1" applyFont="1" applyFill="1" applyBorder="1" applyAlignment="1" applyProtection="1">
      <alignment horizontal="center" vertical="center" wrapText="1"/>
      <protection hidden="1"/>
    </xf>
    <xf numFmtId="4" fontId="47" fillId="31" borderId="32" xfId="2" applyNumberFormat="1" applyFont="1" applyFill="1" applyBorder="1" applyAlignment="1" applyProtection="1">
      <alignment horizontal="center" vertical="center" wrapText="1"/>
      <protection hidden="1"/>
    </xf>
    <xf numFmtId="4" fontId="47" fillId="31" borderId="27" xfId="2" applyNumberFormat="1" applyFont="1" applyFill="1" applyBorder="1" applyAlignment="1" applyProtection="1">
      <alignment horizontal="center" vertical="center" wrapText="1"/>
      <protection hidden="1"/>
    </xf>
    <xf numFmtId="0" fontId="47" fillId="0" borderId="76" xfId="3" applyNumberFormat="1" applyFont="1" applyFill="1" applyBorder="1" applyAlignment="1" applyProtection="1">
      <alignment horizontal="center" vertical="center" wrapText="1"/>
      <protection hidden="1"/>
    </xf>
    <xf numFmtId="0" fontId="47" fillId="0" borderId="18" xfId="3" applyNumberFormat="1" applyFont="1" applyFill="1" applyBorder="1" applyAlignment="1" applyProtection="1">
      <alignment horizontal="center" vertical="center" wrapText="1"/>
      <protection hidden="1"/>
    </xf>
    <xf numFmtId="0" fontId="72" fillId="33" borderId="2" xfId="0" applyFont="1" applyFill="1" applyBorder="1" applyAlignment="1" applyProtection="1">
      <alignment horizontal="center" vertical="center" wrapText="1"/>
      <protection hidden="1"/>
    </xf>
    <xf numFmtId="0" fontId="72" fillId="33" borderId="44" xfId="0" applyFont="1" applyFill="1" applyBorder="1" applyAlignment="1" applyProtection="1">
      <alignment horizontal="center" vertical="center" wrapText="1"/>
      <protection hidden="1"/>
    </xf>
    <xf numFmtId="0" fontId="72" fillId="33" borderId="35" xfId="0" applyFont="1" applyFill="1" applyBorder="1" applyAlignment="1" applyProtection="1">
      <alignment horizontal="center" vertical="center" wrapText="1"/>
      <protection hidden="1"/>
    </xf>
    <xf numFmtId="0" fontId="72" fillId="37" borderId="2" xfId="0" applyNumberFormat="1" applyFont="1" applyFill="1" applyBorder="1" applyAlignment="1" applyProtection="1">
      <alignment horizontal="center" vertical="center" wrapText="1"/>
      <protection hidden="1"/>
    </xf>
    <xf numFmtId="0" fontId="72" fillId="37" borderId="44" xfId="0" applyNumberFormat="1" applyFont="1" applyFill="1" applyBorder="1" applyAlignment="1" applyProtection="1">
      <alignment horizontal="center" vertical="center" wrapText="1"/>
      <protection hidden="1"/>
    </xf>
    <xf numFmtId="0" fontId="72" fillId="37" borderId="35" xfId="0" applyNumberFormat="1" applyFont="1" applyFill="1" applyBorder="1" applyAlignment="1" applyProtection="1">
      <alignment horizontal="center" vertical="center" wrapText="1"/>
      <protection hidden="1"/>
    </xf>
    <xf numFmtId="0" fontId="72" fillId="32" borderId="2" xfId="0" applyNumberFormat="1" applyFont="1" applyFill="1" applyBorder="1" applyAlignment="1" applyProtection="1">
      <alignment horizontal="center" vertical="center" wrapText="1"/>
      <protection hidden="1"/>
    </xf>
    <xf numFmtId="0" fontId="72" fillId="32" borderId="44" xfId="0" applyNumberFormat="1" applyFont="1" applyFill="1" applyBorder="1" applyAlignment="1" applyProtection="1">
      <alignment horizontal="center" vertical="center" wrapText="1"/>
      <protection hidden="1"/>
    </xf>
    <xf numFmtId="0" fontId="72" fillId="32" borderId="35" xfId="0" applyNumberFormat="1" applyFont="1" applyFill="1" applyBorder="1" applyAlignment="1" applyProtection="1">
      <alignment horizontal="center" vertical="center" wrapText="1"/>
      <protection hidden="1"/>
    </xf>
    <xf numFmtId="0" fontId="47" fillId="33" borderId="33" xfId="2" applyNumberFormat="1" applyFont="1" applyFill="1" applyBorder="1" applyAlignment="1" applyProtection="1">
      <alignment horizontal="center" vertical="center" wrapText="1"/>
      <protection hidden="1"/>
    </xf>
    <xf numFmtId="0" fontId="47" fillId="33" borderId="27" xfId="2" applyNumberFormat="1" applyFont="1" applyFill="1" applyBorder="1" applyAlignment="1" applyProtection="1">
      <alignment horizontal="center" vertical="center" wrapText="1"/>
      <protection hidden="1"/>
    </xf>
    <xf numFmtId="9" fontId="47" fillId="33" borderId="2" xfId="2" applyNumberFormat="1" applyFont="1" applyFill="1" applyBorder="1" applyAlignment="1" applyProtection="1">
      <alignment horizontal="center" vertical="center" wrapText="1"/>
      <protection hidden="1"/>
    </xf>
    <xf numFmtId="9" fontId="47" fillId="33" borderId="44" xfId="2" applyNumberFormat="1" applyFont="1" applyFill="1" applyBorder="1" applyAlignment="1" applyProtection="1">
      <alignment horizontal="center" vertical="center" wrapText="1"/>
      <protection hidden="1"/>
    </xf>
    <xf numFmtId="9" fontId="47" fillId="33" borderId="35" xfId="2" applyNumberFormat="1" applyFont="1" applyFill="1" applyBorder="1" applyAlignment="1" applyProtection="1">
      <alignment horizontal="center" vertical="center" wrapText="1"/>
      <protection hidden="1"/>
    </xf>
    <xf numFmtId="0" fontId="47" fillId="33" borderId="2" xfId="2" applyNumberFormat="1" applyFont="1" applyFill="1" applyBorder="1" applyAlignment="1" applyProtection="1">
      <alignment horizontal="center" vertical="center" wrapText="1"/>
      <protection hidden="1"/>
    </xf>
    <xf numFmtId="0" fontId="47" fillId="33" borderId="44" xfId="2" applyNumberFormat="1" applyFont="1" applyFill="1" applyBorder="1" applyAlignment="1" applyProtection="1">
      <alignment horizontal="center" vertical="center" wrapText="1"/>
      <protection hidden="1"/>
    </xf>
    <xf numFmtId="0" fontId="47" fillId="33" borderId="35" xfId="2" applyNumberFormat="1" applyFont="1" applyFill="1" applyBorder="1" applyAlignment="1" applyProtection="1">
      <alignment horizontal="center" vertical="center" wrapText="1"/>
      <protection hidden="1"/>
    </xf>
    <xf numFmtId="0" fontId="64" fillId="33" borderId="33" xfId="0" applyFont="1" applyFill="1" applyBorder="1" applyAlignment="1" applyProtection="1">
      <alignment horizontal="center" vertical="center" textRotation="255" wrapText="1"/>
      <protection hidden="1"/>
    </xf>
    <xf numFmtId="0" fontId="64" fillId="33" borderId="27" xfId="0" applyFont="1" applyFill="1" applyBorder="1" applyAlignment="1" applyProtection="1">
      <alignment horizontal="center" vertical="center" textRotation="255" wrapText="1"/>
      <protection hidden="1"/>
    </xf>
    <xf numFmtId="0" fontId="57" fillId="0" borderId="75" xfId="2" applyNumberFormat="1" applyFont="1" applyFill="1" applyBorder="1" applyAlignment="1" applyProtection="1">
      <alignment horizontal="center" vertical="center" wrapText="1"/>
      <protection hidden="1"/>
    </xf>
    <xf numFmtId="0" fontId="57" fillId="39" borderId="75" xfId="2" applyNumberFormat="1" applyFont="1" applyFill="1" applyBorder="1" applyAlignment="1" applyProtection="1">
      <alignment horizontal="center" vertical="center" wrapText="1"/>
      <protection hidden="1"/>
    </xf>
    <xf numFmtId="9" fontId="57" fillId="0" borderId="75" xfId="2" applyNumberFormat="1" applyFont="1" applyFill="1" applyBorder="1" applyAlignment="1" applyProtection="1">
      <alignment horizontal="center" vertical="center" wrapText="1"/>
      <protection hidden="1"/>
    </xf>
    <xf numFmtId="0" fontId="57" fillId="31" borderId="33" xfId="2" applyNumberFormat="1" applyFont="1" applyFill="1" applyBorder="1" applyAlignment="1" applyProtection="1">
      <alignment horizontal="center" vertical="center" wrapText="1"/>
    </xf>
    <xf numFmtId="0" fontId="57" fillId="31" borderId="32" xfId="2" applyNumberFormat="1" applyFont="1" applyFill="1" applyBorder="1" applyAlignment="1" applyProtection="1">
      <alignment horizontal="center" vertical="center" wrapText="1"/>
    </xf>
    <xf numFmtId="0" fontId="57" fillId="31" borderId="27" xfId="2" applyNumberFormat="1" applyFont="1" applyFill="1" applyBorder="1" applyAlignment="1" applyProtection="1">
      <alignment horizontal="center" vertical="center" wrapText="1"/>
    </xf>
    <xf numFmtId="0" fontId="57" fillId="0" borderId="33" xfId="2" applyNumberFormat="1" applyFont="1" applyFill="1" applyBorder="1" applyAlignment="1" applyProtection="1">
      <alignment horizontal="center" vertical="center" wrapText="1"/>
    </xf>
    <xf numFmtId="0" fontId="57" fillId="0" borderId="32" xfId="2" applyNumberFormat="1" applyFont="1" applyFill="1" applyBorder="1" applyAlignment="1" applyProtection="1">
      <alignment horizontal="center" vertical="center" wrapText="1"/>
    </xf>
    <xf numFmtId="0" fontId="57" fillId="0" borderId="27" xfId="2" applyNumberFormat="1" applyFont="1" applyFill="1" applyBorder="1" applyAlignment="1" applyProtection="1">
      <alignment horizontal="center" vertical="center" wrapText="1"/>
    </xf>
    <xf numFmtId="0" fontId="47" fillId="39" borderId="33" xfId="2" applyFont="1" applyFill="1" applyBorder="1" applyAlignment="1" applyProtection="1">
      <alignment horizontal="center" vertical="center" wrapText="1"/>
    </xf>
    <xf numFmtId="0" fontId="47" fillId="39" borderId="32" xfId="2" applyFont="1" applyFill="1" applyBorder="1" applyAlignment="1" applyProtection="1">
      <alignment horizontal="center" vertical="center" wrapText="1"/>
    </xf>
    <xf numFmtId="0" fontId="47" fillId="39" borderId="27" xfId="2" applyFont="1" applyFill="1" applyBorder="1" applyAlignment="1" applyProtection="1">
      <alignment horizontal="center" vertical="center" wrapText="1"/>
    </xf>
    <xf numFmtId="0" fontId="57" fillId="0" borderId="33" xfId="2" applyFont="1" applyFill="1" applyBorder="1" applyAlignment="1" applyProtection="1">
      <alignment horizontal="center" vertical="center" wrapText="1"/>
    </xf>
    <xf numFmtId="0" fontId="57" fillId="0" borderId="32" xfId="2" applyFont="1" applyFill="1" applyBorder="1" applyAlignment="1" applyProtection="1">
      <alignment horizontal="center" vertical="center" wrapText="1"/>
    </xf>
    <xf numFmtId="0" fontId="57" fillId="0" borderId="27" xfId="2" applyFont="1" applyFill="1" applyBorder="1" applyAlignment="1" applyProtection="1">
      <alignment horizontal="center" vertical="center" wrapText="1"/>
    </xf>
    <xf numFmtId="0" fontId="20" fillId="0" borderId="33" xfId="3" applyNumberFormat="1" applyFont="1" applyFill="1" applyBorder="1" applyAlignment="1" applyProtection="1">
      <alignment horizontal="center" vertical="center" wrapText="1"/>
    </xf>
    <xf numFmtId="0" fontId="20" fillId="0" borderId="32" xfId="3" applyNumberFormat="1" applyFont="1" applyFill="1" applyBorder="1" applyAlignment="1" applyProtection="1">
      <alignment horizontal="center" vertical="center" wrapText="1"/>
    </xf>
    <xf numFmtId="0" fontId="20" fillId="0" borderId="27" xfId="3" applyNumberFormat="1" applyFont="1" applyFill="1" applyBorder="1" applyAlignment="1" applyProtection="1">
      <alignment horizontal="center" vertical="center" wrapText="1"/>
    </xf>
    <xf numFmtId="4" fontId="47" fillId="0" borderId="33" xfId="2" applyNumberFormat="1" applyFont="1" applyFill="1" applyBorder="1" applyAlignment="1" applyProtection="1">
      <alignment horizontal="center" vertical="center" wrapText="1"/>
    </xf>
    <xf numFmtId="4" fontId="47" fillId="0" borderId="32" xfId="2" applyNumberFormat="1" applyFont="1" applyFill="1" applyBorder="1" applyAlignment="1" applyProtection="1">
      <alignment horizontal="center" vertical="center" wrapText="1"/>
    </xf>
    <xf numFmtId="4" fontId="47" fillId="0" borderId="27" xfId="2" applyNumberFormat="1" applyFont="1" applyFill="1" applyBorder="1" applyAlignment="1" applyProtection="1">
      <alignment horizontal="center" vertical="center" wrapText="1"/>
    </xf>
    <xf numFmtId="0" fontId="57" fillId="39" borderId="33" xfId="2" applyNumberFormat="1" applyFont="1" applyFill="1" applyBorder="1" applyAlignment="1" applyProtection="1">
      <alignment horizontal="center" vertical="center" wrapText="1"/>
    </xf>
    <xf numFmtId="0" fontId="57" fillId="39" borderId="32" xfId="2" applyNumberFormat="1" applyFont="1" applyFill="1" applyBorder="1" applyAlignment="1" applyProtection="1">
      <alignment horizontal="center" vertical="center" wrapText="1"/>
    </xf>
    <xf numFmtId="0" fontId="57" fillId="39" borderId="27" xfId="2" applyNumberFormat="1" applyFont="1" applyFill="1" applyBorder="1" applyAlignment="1" applyProtection="1">
      <alignment horizontal="center" vertical="center" wrapText="1"/>
    </xf>
    <xf numFmtId="9" fontId="57" fillId="0" borderId="33" xfId="2" applyNumberFormat="1" applyFont="1" applyFill="1" applyBorder="1" applyAlignment="1" applyProtection="1">
      <alignment horizontal="center" vertical="center" wrapText="1"/>
    </xf>
    <xf numFmtId="9" fontId="57" fillId="0" borderId="32" xfId="2" applyNumberFormat="1" applyFont="1" applyFill="1" applyBorder="1" applyAlignment="1" applyProtection="1">
      <alignment horizontal="center" vertical="center" wrapText="1"/>
    </xf>
    <xf numFmtId="9" fontId="57" fillId="0" borderId="27" xfId="2" applyNumberFormat="1" applyFont="1" applyFill="1" applyBorder="1" applyAlignment="1" applyProtection="1">
      <alignment horizontal="center" vertical="center" wrapText="1"/>
    </xf>
    <xf numFmtId="4" fontId="47" fillId="31" borderId="33" xfId="2" applyNumberFormat="1" applyFont="1" applyFill="1" applyBorder="1" applyAlignment="1" applyProtection="1">
      <alignment horizontal="center" vertical="center" wrapText="1"/>
    </xf>
    <xf numFmtId="4" fontId="47" fillId="31" borderId="32" xfId="2" applyNumberFormat="1" applyFont="1" applyFill="1" applyBorder="1" applyAlignment="1" applyProtection="1">
      <alignment horizontal="center" vertical="center" wrapText="1"/>
    </xf>
    <xf numFmtId="4" fontId="47" fillId="31" borderId="27" xfId="2" applyNumberFormat="1" applyFont="1" applyFill="1" applyBorder="1" applyAlignment="1" applyProtection="1">
      <alignment horizontal="center" vertical="center" wrapText="1"/>
    </xf>
    <xf numFmtId="0" fontId="47" fillId="0" borderId="33" xfId="2" applyFont="1" applyFill="1" applyBorder="1" applyAlignment="1" applyProtection="1">
      <alignment horizontal="center" vertical="center" wrapText="1"/>
    </xf>
    <xf numFmtId="0" fontId="47" fillId="0" borderId="32" xfId="2" applyFont="1" applyFill="1" applyBorder="1" applyAlignment="1" applyProtection="1">
      <alignment horizontal="center" vertical="center" wrapText="1"/>
    </xf>
    <xf numFmtId="0" fontId="47" fillId="0" borderId="27" xfId="2" applyFont="1" applyFill="1" applyBorder="1" applyAlignment="1" applyProtection="1">
      <alignment horizontal="center" vertical="center" wrapText="1"/>
    </xf>
    <xf numFmtId="166" fontId="77" fillId="0" borderId="33" xfId="3" applyFont="1" applyFill="1" applyBorder="1" applyAlignment="1" applyProtection="1">
      <alignment horizontal="center" vertical="center" wrapText="1"/>
    </xf>
    <xf numFmtId="166" fontId="77" fillId="0" borderId="32" xfId="3" applyFont="1" applyFill="1" applyBorder="1" applyAlignment="1" applyProtection="1">
      <alignment horizontal="center" vertical="center" wrapText="1"/>
    </xf>
    <xf numFmtId="166" fontId="77" fillId="0" borderId="27" xfId="3" applyFont="1" applyFill="1" applyBorder="1" applyAlignment="1" applyProtection="1">
      <alignment horizontal="center" vertical="center" wrapText="1"/>
    </xf>
    <xf numFmtId="9" fontId="57" fillId="31" borderId="33" xfId="2" applyNumberFormat="1" applyFont="1" applyFill="1" applyBorder="1" applyAlignment="1" applyProtection="1">
      <alignment horizontal="center" vertical="center" wrapText="1"/>
    </xf>
    <xf numFmtId="9" fontId="57" fillId="31" borderId="32" xfId="2" applyNumberFormat="1" applyFont="1" applyFill="1" applyBorder="1" applyAlignment="1" applyProtection="1">
      <alignment horizontal="center" vertical="center" wrapText="1"/>
    </xf>
    <xf numFmtId="9" fontId="57" fillId="31" borderId="27" xfId="2" applyNumberFormat="1" applyFont="1" applyFill="1" applyBorder="1" applyAlignment="1" applyProtection="1">
      <alignment horizontal="center" vertical="center" wrapText="1"/>
    </xf>
    <xf numFmtId="4" fontId="47" fillId="0" borderId="67" xfId="2" applyNumberFormat="1" applyFont="1" applyFill="1" applyBorder="1" applyAlignment="1" applyProtection="1">
      <alignment horizontal="center" vertical="center" wrapText="1"/>
    </xf>
    <xf numFmtId="49" fontId="57" fillId="31" borderId="33" xfId="2" applyNumberFormat="1" applyFont="1" applyFill="1" applyBorder="1" applyAlignment="1" applyProtection="1">
      <alignment horizontal="center" vertical="center" wrapText="1"/>
    </xf>
    <xf numFmtId="49" fontId="57" fillId="31" borderId="32" xfId="2" applyNumberFormat="1" applyFont="1" applyFill="1" applyBorder="1" applyAlignment="1" applyProtection="1">
      <alignment horizontal="center" vertical="center" wrapText="1"/>
    </xf>
    <xf numFmtId="49" fontId="57" fillId="31" borderId="27" xfId="2" applyNumberFormat="1" applyFont="1" applyFill="1" applyBorder="1" applyAlignment="1" applyProtection="1">
      <alignment horizontal="center" vertical="center" wrapText="1"/>
    </xf>
    <xf numFmtId="0" fontId="20" fillId="28" borderId="33" xfId="3" applyNumberFormat="1" applyFont="1" applyFill="1" applyBorder="1" applyAlignment="1" applyProtection="1">
      <alignment horizontal="center" vertical="center" wrapText="1"/>
    </xf>
    <xf numFmtId="0" fontId="20" fillId="28" borderId="32" xfId="3" applyNumberFormat="1" applyFont="1" applyFill="1" applyBorder="1" applyAlignment="1" applyProtection="1">
      <alignment horizontal="center" vertical="center" wrapText="1"/>
    </xf>
    <xf numFmtId="0" fontId="20" fillId="28" borderId="27" xfId="3" applyNumberFormat="1" applyFont="1" applyFill="1" applyBorder="1" applyAlignment="1" applyProtection="1">
      <alignment horizontal="center" vertical="center" wrapText="1"/>
    </xf>
    <xf numFmtId="49" fontId="57" fillId="0" borderId="33" xfId="2" applyNumberFormat="1" applyFont="1" applyFill="1" applyBorder="1" applyAlignment="1" applyProtection="1">
      <alignment horizontal="center" vertical="center" wrapText="1"/>
    </xf>
    <xf numFmtId="49" fontId="57" fillId="0" borderId="32" xfId="2" applyNumberFormat="1" applyFont="1" applyFill="1" applyBorder="1" applyAlignment="1" applyProtection="1">
      <alignment horizontal="center" vertical="center" wrapText="1"/>
    </xf>
    <xf numFmtId="49" fontId="57" fillId="0" borderId="27" xfId="2" applyNumberFormat="1" applyFont="1" applyFill="1" applyBorder="1" applyAlignment="1" applyProtection="1">
      <alignment horizontal="center" vertical="center" wrapText="1"/>
    </xf>
    <xf numFmtId="0" fontId="63" fillId="37" borderId="2" xfId="2" applyFont="1" applyFill="1" applyBorder="1" applyAlignment="1" applyProtection="1">
      <alignment horizontal="center" vertical="center" wrapText="1"/>
      <protection hidden="1"/>
    </xf>
    <xf numFmtId="0" fontId="63" fillId="37" borderId="44" xfId="2" applyFont="1" applyFill="1" applyBorder="1" applyAlignment="1" applyProtection="1">
      <alignment horizontal="center" vertical="center" wrapText="1"/>
      <protection hidden="1"/>
    </xf>
    <xf numFmtId="0" fontId="63" fillId="37" borderId="35" xfId="2" applyFont="1" applyFill="1" applyBorder="1" applyAlignment="1" applyProtection="1">
      <alignment horizontal="center" vertical="center" wrapText="1"/>
      <protection hidden="1"/>
    </xf>
    <xf numFmtId="0" fontId="76" fillId="31" borderId="2" xfId="2" applyNumberFormat="1" applyFont="1" applyFill="1" applyBorder="1" applyAlignment="1" applyProtection="1">
      <alignment horizontal="center" vertical="center" wrapText="1"/>
      <protection hidden="1"/>
    </xf>
    <xf numFmtId="0" fontId="76" fillId="31" borderId="44" xfId="2" applyNumberFormat="1" applyFont="1" applyFill="1" applyBorder="1" applyAlignment="1" applyProtection="1">
      <alignment horizontal="center" vertical="center" wrapText="1"/>
      <protection hidden="1"/>
    </xf>
    <xf numFmtId="0" fontId="76" fillId="31" borderId="35" xfId="2" applyNumberFormat="1" applyFont="1" applyFill="1" applyBorder="1" applyAlignment="1" applyProtection="1">
      <alignment horizontal="center" vertical="center" wrapText="1"/>
      <protection hidden="1"/>
    </xf>
    <xf numFmtId="0" fontId="19" fillId="0" borderId="0" xfId="2" applyFont="1" applyFill="1" applyAlignment="1" applyProtection="1">
      <alignment horizontal="left" vertical="center" wrapText="1"/>
      <protection hidden="1"/>
    </xf>
    <xf numFmtId="166" fontId="20" fillId="33" borderId="2" xfId="3" applyFont="1" applyFill="1" applyBorder="1" applyAlignment="1" applyProtection="1">
      <alignment horizontal="center" vertical="center" wrapText="1"/>
      <protection hidden="1"/>
    </xf>
    <xf numFmtId="166" fontId="20" fillId="33" borderId="35" xfId="3" applyFont="1" applyFill="1" applyBorder="1" applyAlignment="1" applyProtection="1">
      <alignment horizontal="center" vertical="center" wrapText="1"/>
      <protection hidden="1"/>
    </xf>
    <xf numFmtId="167" fontId="17" fillId="33" borderId="22" xfId="3" applyNumberFormat="1" applyFont="1" applyFill="1" applyBorder="1" applyAlignment="1" applyProtection="1">
      <alignment horizontal="center" vertical="center" wrapText="1"/>
      <protection hidden="1"/>
    </xf>
    <xf numFmtId="166" fontId="17" fillId="33" borderId="22" xfId="3" applyFont="1" applyFill="1" applyBorder="1" applyAlignment="1" applyProtection="1">
      <alignment horizontal="center" vertical="center" wrapText="1"/>
      <protection hidden="1"/>
    </xf>
    <xf numFmtId="188" fontId="17" fillId="37" borderId="2" xfId="3" applyNumberFormat="1" applyFont="1" applyFill="1" applyBorder="1" applyAlignment="1" applyProtection="1">
      <alignment horizontal="center" vertical="center" wrapText="1"/>
    </xf>
    <xf numFmtId="188" fontId="17" fillId="37" borderId="35" xfId="3" applyNumberFormat="1" applyFont="1" applyFill="1" applyBorder="1" applyAlignment="1" applyProtection="1">
      <alignment horizontal="center" vertical="center" wrapText="1"/>
    </xf>
    <xf numFmtId="168" fontId="17" fillId="37" borderId="22" xfId="3" applyNumberFormat="1" applyFont="1" applyFill="1" applyBorder="1" applyAlignment="1" applyProtection="1">
      <alignment horizontal="center" vertical="center" wrapText="1"/>
    </xf>
    <xf numFmtId="0" fontId="57" fillId="28" borderId="33" xfId="2" applyFont="1" applyFill="1" applyBorder="1" applyAlignment="1" applyProtection="1">
      <alignment horizontal="center" vertical="center" wrapText="1"/>
    </xf>
    <xf numFmtId="0" fontId="57" fillId="28" borderId="32" xfId="2" applyFont="1" applyFill="1" applyBorder="1" applyAlignment="1" applyProtection="1">
      <alignment horizontal="center" vertical="center" wrapText="1"/>
    </xf>
    <xf numFmtId="0" fontId="57" fillId="28" borderId="27" xfId="2" applyFont="1" applyFill="1" applyBorder="1" applyAlignment="1" applyProtection="1">
      <alignment horizontal="center" vertical="center" wrapText="1"/>
    </xf>
    <xf numFmtId="0" fontId="17" fillId="37" borderId="2" xfId="356" applyFont="1" applyFill="1" applyBorder="1" applyAlignment="1" applyProtection="1">
      <alignment horizontal="center" vertical="center" wrapText="1"/>
      <protection hidden="1"/>
    </xf>
    <xf numFmtId="0" fontId="17" fillId="37" borderId="44" xfId="356" applyFont="1" applyFill="1" applyBorder="1" applyAlignment="1" applyProtection="1">
      <alignment horizontal="center" vertical="center" wrapText="1"/>
      <protection hidden="1"/>
    </xf>
    <xf numFmtId="0" fontId="17" fillId="37" borderId="35" xfId="356" applyFont="1" applyFill="1" applyBorder="1" applyAlignment="1" applyProtection="1">
      <alignment horizontal="center" vertical="center" wrapText="1"/>
      <protection hidden="1"/>
    </xf>
    <xf numFmtId="0" fontId="47" fillId="33" borderId="107" xfId="2" applyNumberFormat="1" applyFont="1" applyFill="1" applyBorder="1" applyAlignment="1" applyProtection="1">
      <alignment horizontal="center" vertical="center" wrapText="1"/>
      <protection hidden="1"/>
    </xf>
    <xf numFmtId="4" fontId="47" fillId="31" borderId="67" xfId="2" applyNumberFormat="1" applyFont="1" applyFill="1" applyBorder="1" applyAlignment="1" applyProtection="1">
      <alignment horizontal="center" vertical="center" wrapText="1"/>
    </xf>
    <xf numFmtId="9" fontId="47" fillId="33" borderId="81" xfId="2" applyNumberFormat="1" applyFont="1" applyFill="1" applyBorder="1" applyAlignment="1" applyProtection="1">
      <alignment horizontal="center" vertical="center" wrapText="1"/>
      <protection hidden="1"/>
    </xf>
    <xf numFmtId="9" fontId="47" fillId="33" borderId="73" xfId="2" applyNumberFormat="1" applyFont="1" applyFill="1" applyBorder="1" applyAlignment="1" applyProtection="1">
      <alignment horizontal="center" vertical="center" wrapText="1"/>
      <protection hidden="1"/>
    </xf>
    <xf numFmtId="9" fontId="47" fillId="33" borderId="74" xfId="2" applyNumberFormat="1" applyFont="1" applyFill="1" applyBorder="1" applyAlignment="1" applyProtection="1">
      <alignment horizontal="center" vertical="center" wrapText="1"/>
      <protection hidden="1"/>
    </xf>
    <xf numFmtId="4" fontId="117" fillId="0" borderId="33" xfId="2" applyNumberFormat="1" applyFont="1" applyFill="1" applyBorder="1" applyAlignment="1" applyProtection="1">
      <alignment horizontal="center" vertical="center" wrapText="1"/>
    </xf>
    <xf numFmtId="4" fontId="117" fillId="0" borderId="32" xfId="2" applyNumberFormat="1" applyFont="1" applyFill="1" applyBorder="1" applyAlignment="1" applyProtection="1">
      <alignment horizontal="center" vertical="center" wrapText="1"/>
    </xf>
    <xf numFmtId="4" fontId="117" fillId="0" borderId="27" xfId="2" applyNumberFormat="1" applyFont="1" applyFill="1" applyBorder="1" applyAlignment="1" applyProtection="1">
      <alignment horizontal="center" vertical="center" wrapText="1"/>
    </xf>
    <xf numFmtId="0" fontId="57" fillId="39" borderId="107" xfId="2" applyNumberFormat="1" applyFont="1" applyFill="1" applyBorder="1" applyAlignment="1" applyProtection="1">
      <alignment horizontal="center" vertical="center" wrapText="1"/>
    </xf>
    <xf numFmtId="9" fontId="57" fillId="31" borderId="107" xfId="2" applyNumberFormat="1" applyFont="1" applyFill="1" applyBorder="1" applyAlignment="1" applyProtection="1">
      <alignment horizontal="center" vertical="center" wrapText="1"/>
    </xf>
    <xf numFmtId="0" fontId="47" fillId="39" borderId="107" xfId="2" applyFont="1" applyFill="1" applyBorder="1" applyAlignment="1" applyProtection="1">
      <alignment horizontal="center" vertical="center" wrapText="1"/>
    </xf>
    <xf numFmtId="0" fontId="57" fillId="0" borderId="107" xfId="2" applyFont="1" applyFill="1" applyBorder="1" applyAlignment="1" applyProtection="1">
      <alignment horizontal="center" vertical="center" wrapText="1"/>
    </xf>
    <xf numFmtId="4" fontId="47" fillId="0" borderId="75" xfId="2" applyNumberFormat="1" applyFont="1" applyFill="1" applyBorder="1" applyAlignment="1" applyProtection="1">
      <alignment horizontal="center" vertical="center" wrapText="1"/>
      <protection hidden="1"/>
    </xf>
    <xf numFmtId="9" fontId="57" fillId="31" borderId="33" xfId="2" applyNumberFormat="1" applyFont="1" applyFill="1" applyBorder="1" applyAlignment="1" applyProtection="1">
      <alignment horizontal="center" vertical="center" wrapText="1"/>
      <protection hidden="1"/>
    </xf>
    <xf numFmtId="9" fontId="57" fillId="31" borderId="32" xfId="2" applyNumberFormat="1" applyFont="1" applyFill="1" applyBorder="1" applyAlignment="1" applyProtection="1">
      <alignment horizontal="center" vertical="center" wrapText="1"/>
      <protection hidden="1"/>
    </xf>
    <xf numFmtId="9" fontId="57" fillId="31" borderId="27" xfId="2" applyNumberFormat="1" applyFont="1" applyFill="1" applyBorder="1" applyAlignment="1" applyProtection="1">
      <alignment horizontal="center" vertical="center" wrapText="1"/>
      <protection hidden="1"/>
    </xf>
    <xf numFmtId="10" fontId="57" fillId="31" borderId="33" xfId="2" applyNumberFormat="1" applyFont="1" applyFill="1" applyBorder="1" applyAlignment="1" applyProtection="1">
      <alignment horizontal="center" vertical="center" wrapText="1"/>
      <protection hidden="1"/>
    </xf>
    <xf numFmtId="10" fontId="57" fillId="31" borderId="32" xfId="2" applyNumberFormat="1" applyFont="1" applyFill="1" applyBorder="1" applyAlignment="1" applyProtection="1">
      <alignment horizontal="center" vertical="center" wrapText="1"/>
      <protection hidden="1"/>
    </xf>
    <xf numFmtId="10" fontId="57" fillId="31" borderId="27" xfId="2" applyNumberFormat="1" applyFont="1" applyFill="1" applyBorder="1" applyAlignment="1" applyProtection="1">
      <alignment horizontal="center" vertical="center" wrapText="1"/>
      <protection hidden="1"/>
    </xf>
    <xf numFmtId="0" fontId="70" fillId="31" borderId="22" xfId="2" applyFont="1" applyFill="1" applyBorder="1" applyAlignment="1" applyProtection="1">
      <alignment horizontal="center" vertical="center" wrapText="1"/>
      <protection hidden="1"/>
    </xf>
    <xf numFmtId="0" fontId="20" fillId="37" borderId="22" xfId="3" applyNumberFormat="1" applyFont="1" applyFill="1" applyBorder="1" applyAlignment="1" applyProtection="1">
      <alignment horizontal="center" vertical="center" wrapText="1"/>
      <protection hidden="1"/>
    </xf>
    <xf numFmtId="0" fontId="20" fillId="0" borderId="22" xfId="2" applyFont="1" applyFill="1" applyBorder="1" applyAlignment="1" applyProtection="1">
      <alignment horizontal="center" vertical="center" wrapText="1"/>
      <protection hidden="1"/>
    </xf>
    <xf numFmtId="0" fontId="20" fillId="33" borderId="22" xfId="2" applyNumberFormat="1" applyFont="1" applyFill="1" applyBorder="1" applyAlignment="1" applyProtection="1">
      <alignment horizontal="center" vertical="center" wrapText="1"/>
      <protection hidden="1"/>
    </xf>
    <xf numFmtId="0" fontId="20" fillId="38" borderId="22" xfId="2" applyNumberFormat="1" applyFont="1" applyFill="1" applyBorder="1" applyAlignment="1" applyProtection="1">
      <alignment horizontal="center" vertical="center" wrapText="1"/>
      <protection hidden="1"/>
    </xf>
    <xf numFmtId="0" fontId="69" fillId="33" borderId="2" xfId="2" applyFont="1" applyFill="1" applyBorder="1" applyAlignment="1" applyProtection="1">
      <alignment horizontal="center" vertical="center" wrapText="1"/>
      <protection hidden="1"/>
    </xf>
    <xf numFmtId="0" fontId="69" fillId="33" borderId="35" xfId="2" applyFont="1" applyFill="1" applyBorder="1" applyAlignment="1" applyProtection="1">
      <alignment horizontal="center" vertical="center" wrapText="1"/>
      <protection hidden="1"/>
    </xf>
    <xf numFmtId="0" fontId="69" fillId="38" borderId="2" xfId="2" applyFont="1" applyFill="1" applyBorder="1" applyAlignment="1" applyProtection="1">
      <alignment horizontal="center" vertical="center" wrapText="1"/>
      <protection hidden="1"/>
    </xf>
    <xf numFmtId="0" fontId="69" fillId="38" borderId="35" xfId="2" applyFont="1" applyFill="1" applyBorder="1" applyAlignment="1" applyProtection="1">
      <alignment horizontal="center" vertical="center" wrapText="1"/>
      <protection hidden="1"/>
    </xf>
    <xf numFmtId="0" fontId="116" fillId="53" borderId="111" xfId="442" applyFont="1" applyFill="1" applyBorder="1" applyAlignment="1">
      <alignment horizontal="center" vertical="center" wrapText="1"/>
    </xf>
    <xf numFmtId="0" fontId="16" fillId="0" borderId="0" xfId="442" applyFont="1" applyBorder="1"/>
    <xf numFmtId="0" fontId="79" fillId="55" borderId="113" xfId="442" applyFont="1" applyFill="1" applyBorder="1" applyAlignment="1">
      <alignment horizontal="center" vertical="center" wrapText="1"/>
    </xf>
    <xf numFmtId="0" fontId="16" fillId="0" borderId="114" xfId="442" applyFont="1" applyBorder="1"/>
    <xf numFmtId="0" fontId="19" fillId="0" borderId="72" xfId="0" applyFont="1" applyFill="1" applyBorder="1" applyAlignment="1" applyProtection="1">
      <alignment horizontal="center" vertical="center" textRotation="90" wrapText="1"/>
    </xf>
    <xf numFmtId="188" fontId="20" fillId="37" borderId="67" xfId="0" applyNumberFormat="1" applyFont="1" applyFill="1" applyBorder="1" applyAlignment="1" applyProtection="1">
      <alignment horizontal="center" vertical="center" wrapText="1"/>
    </xf>
    <xf numFmtId="188" fontId="20" fillId="37" borderId="27" xfId="0" applyNumberFormat="1" applyFont="1" applyFill="1" applyBorder="1" applyAlignment="1" applyProtection="1">
      <alignment horizontal="center" vertical="center" wrapText="1"/>
    </xf>
    <xf numFmtId="10" fontId="20" fillId="37" borderId="67" xfId="357" applyNumberFormat="1" applyFont="1" applyFill="1" applyBorder="1" applyAlignment="1" applyProtection="1">
      <alignment horizontal="center" vertical="center" wrapText="1"/>
    </xf>
    <xf numFmtId="10" fontId="20" fillId="37" borderId="27" xfId="357" applyNumberFormat="1" applyFont="1" applyFill="1" applyBorder="1" applyAlignment="1" applyProtection="1">
      <alignment horizontal="center" vertical="center" wrapText="1"/>
    </xf>
    <xf numFmtId="0" fontId="20" fillId="0" borderId="54" xfId="0" applyFont="1" applyBorder="1" applyAlignment="1" applyProtection="1">
      <alignment horizontal="center" wrapText="1"/>
    </xf>
    <xf numFmtId="0" fontId="20" fillId="0" borderId="55" xfId="0" applyFont="1" applyBorder="1" applyAlignment="1" applyProtection="1">
      <alignment horizontal="center" wrapText="1"/>
    </xf>
    <xf numFmtId="0" fontId="20" fillId="0" borderId="56" xfId="0" applyFont="1" applyBorder="1" applyAlignment="1" applyProtection="1">
      <alignment horizontal="center" wrapText="1"/>
    </xf>
    <xf numFmtId="0" fontId="20" fillId="28" borderId="101" xfId="356" applyFont="1" applyFill="1" applyBorder="1" applyAlignment="1" applyProtection="1">
      <alignment horizontal="center" vertical="center" textRotation="90" wrapText="1"/>
    </xf>
    <xf numFmtId="0" fontId="20" fillId="37" borderId="76" xfId="0" applyFont="1" applyFill="1" applyBorder="1" applyAlignment="1" applyProtection="1">
      <alignment horizontal="center" wrapText="1"/>
    </xf>
    <xf numFmtId="0" fontId="20" fillId="37" borderId="77" xfId="0" applyFont="1" applyFill="1" applyBorder="1" applyAlignment="1" applyProtection="1">
      <alignment horizontal="center" wrapText="1"/>
    </xf>
    <xf numFmtId="0" fontId="20" fillId="37" borderId="78" xfId="0" applyFont="1" applyFill="1" applyBorder="1" applyAlignment="1" applyProtection="1">
      <alignment horizontal="center" wrapText="1"/>
    </xf>
    <xf numFmtId="0" fontId="20" fillId="37" borderId="101" xfId="0" applyFont="1" applyFill="1" applyBorder="1" applyAlignment="1" applyProtection="1">
      <alignment horizontal="center" vertical="center" wrapText="1"/>
    </xf>
    <xf numFmtId="0" fontId="20" fillId="37" borderId="110" xfId="0" applyFont="1" applyFill="1" applyBorder="1" applyAlignment="1" applyProtection="1">
      <alignment horizontal="center" vertical="center" wrapText="1"/>
    </xf>
    <xf numFmtId="0" fontId="20" fillId="37" borderId="104" xfId="0" applyFont="1" applyFill="1" applyBorder="1" applyAlignment="1" applyProtection="1">
      <alignment horizontal="center" vertical="center" wrapText="1"/>
    </xf>
    <xf numFmtId="0" fontId="20" fillId="37" borderId="105" xfId="0" applyFont="1" applyFill="1" applyBorder="1" applyAlignment="1" applyProtection="1">
      <alignment horizontal="center" vertical="center" wrapText="1"/>
    </xf>
    <xf numFmtId="0" fontId="20" fillId="37" borderId="115" xfId="0" applyFont="1" applyFill="1" applyBorder="1" applyAlignment="1" applyProtection="1">
      <alignment horizontal="center" vertical="center" wrapText="1"/>
    </xf>
    <xf numFmtId="0" fontId="20" fillId="37" borderId="116" xfId="0" applyFont="1" applyFill="1" applyBorder="1" applyAlignment="1" applyProtection="1">
      <alignment horizontal="center" vertical="center" wrapText="1"/>
    </xf>
    <xf numFmtId="0" fontId="20" fillId="37" borderId="117" xfId="0" applyFont="1" applyFill="1" applyBorder="1" applyAlignment="1" applyProtection="1">
      <alignment horizontal="center" vertical="center" wrapText="1"/>
    </xf>
    <xf numFmtId="0" fontId="20" fillId="28" borderId="110" xfId="0" applyFont="1" applyFill="1" applyBorder="1" applyAlignment="1" applyProtection="1">
      <alignment horizontal="center" vertical="center" wrapText="1"/>
    </xf>
    <xf numFmtId="0" fontId="20" fillId="28" borderId="104" xfId="0" applyFont="1" applyFill="1" applyBorder="1" applyAlignment="1" applyProtection="1">
      <alignment horizontal="center" vertical="center" wrapText="1"/>
    </xf>
    <xf numFmtId="0" fontId="20" fillId="28" borderId="105" xfId="0" applyFont="1" applyFill="1" applyBorder="1" applyAlignment="1" applyProtection="1">
      <alignment horizontal="center" vertical="center" wrapText="1"/>
    </xf>
    <xf numFmtId="0" fontId="20" fillId="28" borderId="47" xfId="0" applyFont="1" applyFill="1" applyBorder="1" applyAlignment="1" applyProtection="1">
      <alignment horizontal="center" vertical="center" wrapText="1"/>
    </xf>
    <xf numFmtId="0" fontId="20" fillId="28" borderId="0" xfId="0" applyFont="1" applyFill="1" applyBorder="1" applyAlignment="1" applyProtection="1">
      <alignment horizontal="center" vertical="center" wrapText="1"/>
    </xf>
    <xf numFmtId="0" fontId="20" fillId="28" borderId="48" xfId="0" applyFont="1" applyFill="1" applyBorder="1" applyAlignment="1" applyProtection="1">
      <alignment horizontal="center" vertical="center" wrapText="1"/>
    </xf>
    <xf numFmtId="0" fontId="20" fillId="28" borderId="115" xfId="0" applyFont="1" applyFill="1" applyBorder="1" applyAlignment="1" applyProtection="1">
      <alignment horizontal="center" vertical="center" wrapText="1"/>
    </xf>
    <xf numFmtId="0" fontId="20" fillId="28" borderId="116" xfId="0" applyFont="1" applyFill="1" applyBorder="1" applyAlignment="1" applyProtection="1">
      <alignment horizontal="center" vertical="center" wrapText="1"/>
    </xf>
    <xf numFmtId="0" fontId="20" fillId="28" borderId="117" xfId="0" applyFont="1" applyFill="1" applyBorder="1" applyAlignment="1" applyProtection="1">
      <alignment horizontal="center" vertical="center" wrapText="1"/>
    </xf>
    <xf numFmtId="0" fontId="81" fillId="52" borderId="72" xfId="0" applyFont="1" applyFill="1" applyBorder="1" applyAlignment="1">
      <alignment horizontal="left" vertical="center" wrapText="1"/>
    </xf>
    <xf numFmtId="0" fontId="20" fillId="37" borderId="101" xfId="0" applyFont="1" applyFill="1" applyBorder="1" applyAlignment="1" applyProtection="1">
      <alignment horizontal="justify" vertical="center" wrapText="1"/>
    </xf>
    <xf numFmtId="0" fontId="79" fillId="35" borderId="54" xfId="0" applyFont="1" applyFill="1" applyBorder="1" applyAlignment="1" applyProtection="1">
      <alignment horizontal="center" vertical="center" wrapText="1"/>
    </xf>
    <xf numFmtId="0" fontId="79" fillId="35" borderId="55" xfId="0" applyFont="1" applyFill="1" applyBorder="1" applyAlignment="1" applyProtection="1">
      <alignment horizontal="center" vertical="center" wrapText="1"/>
    </xf>
    <xf numFmtId="0" fontId="19" fillId="51" borderId="110" xfId="0" applyFont="1" applyFill="1" applyBorder="1" applyAlignment="1" applyProtection="1">
      <alignment horizontal="center" wrapText="1"/>
    </xf>
    <xf numFmtId="0" fontId="19" fillId="51" borderId="104" xfId="0" applyFont="1" applyFill="1" applyBorder="1" applyAlignment="1" applyProtection="1">
      <alignment horizontal="center" wrapText="1"/>
    </xf>
    <xf numFmtId="0" fontId="19" fillId="51" borderId="105" xfId="0" applyFont="1" applyFill="1" applyBorder="1" applyAlignment="1" applyProtection="1">
      <alignment horizontal="center" wrapText="1"/>
    </xf>
    <xf numFmtId="0" fontId="19" fillId="51" borderId="47" xfId="0" applyFont="1" applyFill="1" applyBorder="1" applyAlignment="1" applyProtection="1">
      <alignment horizontal="center" wrapText="1"/>
    </xf>
    <xf numFmtId="0" fontId="19" fillId="51" borderId="0" xfId="0" applyFont="1" applyFill="1" applyBorder="1" applyAlignment="1" applyProtection="1">
      <alignment horizontal="center" wrapText="1"/>
    </xf>
    <xf numFmtId="0" fontId="19" fillId="51" borderId="48" xfId="0" applyFont="1" applyFill="1" applyBorder="1" applyAlignment="1" applyProtection="1">
      <alignment horizontal="center" wrapText="1"/>
    </xf>
    <xf numFmtId="0" fontId="19" fillId="51" borderId="106" xfId="0" applyFont="1" applyFill="1" applyBorder="1" applyAlignment="1" applyProtection="1">
      <alignment horizontal="center" wrapText="1"/>
    </xf>
    <xf numFmtId="0" fontId="19" fillId="51" borderId="65" xfId="0" applyFont="1" applyFill="1" applyBorder="1" applyAlignment="1" applyProtection="1">
      <alignment horizontal="center" wrapText="1"/>
    </xf>
    <xf numFmtId="0" fontId="19" fillId="51" borderId="64" xfId="0" applyFont="1" applyFill="1" applyBorder="1" applyAlignment="1" applyProtection="1">
      <alignment horizontal="center" wrapText="1"/>
    </xf>
    <xf numFmtId="0" fontId="20" fillId="40" borderId="109" xfId="356" applyFont="1" applyFill="1" applyBorder="1" applyAlignment="1" applyProtection="1">
      <alignment horizontal="center" vertical="center" textRotation="90" wrapText="1"/>
    </xf>
    <xf numFmtId="0" fontId="20" fillId="40" borderId="49" xfId="356" applyFont="1" applyFill="1" applyBorder="1" applyAlignment="1" applyProtection="1">
      <alignment horizontal="center" vertical="center" textRotation="90" wrapText="1"/>
    </xf>
    <xf numFmtId="0" fontId="20" fillId="28" borderId="109" xfId="356" applyFont="1" applyFill="1" applyBorder="1" applyAlignment="1" applyProtection="1">
      <alignment horizontal="center" vertical="center" textRotation="90" wrapText="1"/>
    </xf>
    <xf numFmtId="0" fontId="20" fillId="28" borderId="49" xfId="356" applyFont="1" applyFill="1" applyBorder="1" applyAlignment="1" applyProtection="1">
      <alignment horizontal="center" vertical="center" textRotation="90" wrapText="1"/>
    </xf>
    <xf numFmtId="0" fontId="20" fillId="37" borderId="41" xfId="0" applyFont="1" applyFill="1" applyBorder="1" applyAlignment="1" applyProtection="1">
      <alignment horizontal="center" vertical="center" wrapText="1"/>
    </xf>
    <xf numFmtId="0" fontId="20" fillId="37" borderId="40" xfId="0" applyFont="1" applyFill="1" applyBorder="1" applyAlignment="1" applyProtection="1">
      <alignment horizontal="center" vertical="center" wrapText="1"/>
    </xf>
    <xf numFmtId="0" fontId="20" fillId="37" borderId="106" xfId="0" applyFont="1" applyFill="1" applyBorder="1" applyAlignment="1" applyProtection="1">
      <alignment horizontal="center" vertical="center" wrapText="1"/>
    </xf>
    <xf numFmtId="0" fontId="20" fillId="37" borderId="65" xfId="0" applyFont="1" applyFill="1" applyBorder="1" applyAlignment="1" applyProtection="1">
      <alignment horizontal="center" vertical="center" wrapText="1"/>
    </xf>
    <xf numFmtId="0" fontId="20" fillId="37" borderId="47" xfId="0" applyFont="1" applyFill="1" applyBorder="1" applyAlignment="1" applyProtection="1">
      <alignment horizontal="center" vertical="center" wrapText="1"/>
    </xf>
    <xf numFmtId="0" fontId="20" fillId="28" borderId="91" xfId="0" quotePrefix="1" applyFont="1" applyFill="1" applyBorder="1" applyAlignment="1" applyProtection="1">
      <alignment horizontal="center" vertical="center" wrapText="1"/>
    </xf>
    <xf numFmtId="0" fontId="20" fillId="28" borderId="93" xfId="0" quotePrefix="1" applyFont="1" applyFill="1" applyBorder="1" applyAlignment="1" applyProtection="1">
      <alignment horizontal="center" vertical="center" wrapText="1"/>
    </xf>
    <xf numFmtId="0" fontId="19" fillId="0" borderId="54" xfId="0" applyFont="1" applyBorder="1" applyAlignment="1" applyProtection="1">
      <alignment horizontal="center" wrapText="1"/>
    </xf>
    <xf numFmtId="0" fontId="19" fillId="0" borderId="55" xfId="0" applyFont="1" applyBorder="1" applyAlignment="1" applyProtection="1">
      <alignment horizontal="center" wrapText="1"/>
    </xf>
    <xf numFmtId="0" fontId="19" fillId="0" borderId="56" xfId="0" applyFont="1" applyBorder="1" applyAlignment="1" applyProtection="1">
      <alignment horizontal="center" wrapText="1"/>
    </xf>
    <xf numFmtId="0" fontId="19" fillId="51" borderId="54" xfId="0" applyFont="1" applyFill="1" applyBorder="1" applyAlignment="1" applyProtection="1">
      <alignment horizontal="center" wrapText="1"/>
    </xf>
    <xf numFmtId="0" fontId="19" fillId="51" borderId="55" xfId="0" applyFont="1" applyFill="1" applyBorder="1" applyAlignment="1" applyProtection="1">
      <alignment horizontal="center" wrapText="1"/>
    </xf>
    <xf numFmtId="0" fontId="19" fillId="51" borderId="56" xfId="0" applyFont="1" applyFill="1" applyBorder="1" applyAlignment="1" applyProtection="1">
      <alignment horizontal="center" wrapText="1"/>
    </xf>
    <xf numFmtId="0" fontId="81" fillId="52" borderId="72" xfId="0" applyFont="1" applyFill="1" applyBorder="1" applyAlignment="1" applyProtection="1">
      <alignment horizontal="left" vertical="center" wrapText="1"/>
    </xf>
    <xf numFmtId="0" fontId="20" fillId="28" borderId="109" xfId="0" quotePrefix="1" applyFont="1" applyFill="1" applyBorder="1" applyAlignment="1" applyProtection="1">
      <alignment horizontal="center" vertical="center" wrapText="1"/>
    </xf>
    <xf numFmtId="0" fontId="20" fillId="28" borderId="49" xfId="0" quotePrefix="1" applyFont="1" applyFill="1" applyBorder="1" applyAlignment="1" applyProtection="1">
      <alignment horizontal="center" vertical="center" wrapText="1"/>
    </xf>
    <xf numFmtId="0" fontId="20" fillId="28" borderId="62" xfId="0" quotePrefix="1" applyFont="1" applyFill="1" applyBorder="1" applyAlignment="1" applyProtection="1">
      <alignment horizontal="center" vertical="center" wrapText="1"/>
    </xf>
    <xf numFmtId="0" fontId="19" fillId="0" borderId="2" xfId="0" applyFont="1" applyBorder="1" applyAlignment="1" applyProtection="1">
      <alignment horizontal="center" wrapText="1"/>
    </xf>
    <xf numFmtId="0" fontId="19" fillId="0" borderId="35" xfId="0" applyFont="1" applyBorder="1" applyAlignment="1" applyProtection="1">
      <alignment horizontal="center" wrapText="1"/>
    </xf>
    <xf numFmtId="0" fontId="20" fillId="37" borderId="22" xfId="0" applyFont="1" applyFill="1" applyBorder="1" applyAlignment="1" applyProtection="1">
      <alignment horizontal="center" vertical="center" wrapText="1"/>
    </xf>
    <xf numFmtId="0" fontId="20" fillId="28" borderId="109" xfId="0" quotePrefix="1" applyFont="1" applyFill="1" applyBorder="1" applyAlignment="1" applyProtection="1">
      <alignment horizontal="justify" vertical="center" wrapText="1"/>
    </xf>
    <xf numFmtId="0" fontId="20" fillId="28" borderId="49" xfId="0" quotePrefix="1" applyFont="1" applyFill="1" applyBorder="1" applyAlignment="1" applyProtection="1">
      <alignment horizontal="justify" vertical="center" wrapText="1"/>
    </xf>
    <xf numFmtId="0" fontId="20" fillId="28" borderId="62" xfId="0" quotePrefix="1" applyFont="1" applyFill="1" applyBorder="1" applyAlignment="1" applyProtection="1">
      <alignment horizontal="justify" vertical="center" wrapText="1"/>
    </xf>
    <xf numFmtId="0" fontId="70" fillId="31" borderId="18" xfId="2" applyFont="1" applyFill="1" applyBorder="1" applyAlignment="1" applyProtection="1">
      <alignment horizontal="center" vertical="center" wrapText="1"/>
      <protection hidden="1"/>
    </xf>
    <xf numFmtId="0" fontId="70" fillId="31" borderId="0" xfId="2" applyFont="1" applyFill="1" applyBorder="1" applyAlignment="1" applyProtection="1">
      <alignment horizontal="center" vertical="center" wrapText="1"/>
      <protection hidden="1"/>
    </xf>
    <xf numFmtId="0" fontId="101" fillId="37" borderId="0" xfId="344" applyFont="1" applyFill="1" applyAlignment="1" applyProtection="1">
      <alignment horizontal="center" vertical="center"/>
      <protection hidden="1"/>
    </xf>
    <xf numFmtId="0" fontId="61" fillId="44" borderId="94" xfId="0" applyFont="1" applyFill="1" applyBorder="1" applyAlignment="1" applyProtection="1">
      <alignment horizontal="center" vertical="center"/>
      <protection locked="0"/>
    </xf>
    <xf numFmtId="0" fontId="61" fillId="44" borderId="93" xfId="0" applyFont="1" applyFill="1" applyBorder="1" applyAlignment="1" applyProtection="1">
      <alignment horizontal="center" vertical="center"/>
      <protection locked="0"/>
    </xf>
    <xf numFmtId="0" fontId="61" fillId="44" borderId="99" xfId="0" applyFont="1" applyFill="1" applyBorder="1" applyAlignment="1" applyProtection="1">
      <alignment horizontal="center" vertical="center"/>
      <protection locked="0"/>
    </xf>
    <xf numFmtId="0" fontId="17" fillId="37" borderId="41" xfId="0" applyFont="1" applyFill="1" applyBorder="1" applyAlignment="1" applyProtection="1">
      <alignment horizontal="center" vertical="center" wrapText="1"/>
      <protection hidden="1"/>
    </xf>
    <xf numFmtId="0" fontId="17" fillId="37" borderId="62" xfId="0" applyFont="1" applyFill="1" applyBorder="1" applyAlignment="1" applyProtection="1">
      <alignment horizontal="center" vertical="center" wrapText="1"/>
      <protection hidden="1"/>
    </xf>
    <xf numFmtId="0" fontId="17" fillId="37" borderId="45" xfId="0" applyFont="1" applyFill="1" applyBorder="1" applyAlignment="1" applyProtection="1">
      <alignment horizontal="center" vertical="center" wrapText="1"/>
      <protection hidden="1"/>
    </xf>
    <xf numFmtId="0" fontId="17" fillId="37" borderId="43" xfId="0" applyFont="1" applyFill="1" applyBorder="1" applyAlignment="1" applyProtection="1">
      <alignment horizontal="center" vertical="center" wrapText="1"/>
      <protection hidden="1"/>
    </xf>
    <xf numFmtId="0" fontId="17" fillId="37" borderId="46" xfId="0" applyFont="1" applyFill="1" applyBorder="1" applyAlignment="1" applyProtection="1">
      <alignment horizontal="center" vertical="center" wrapText="1"/>
      <protection hidden="1"/>
    </xf>
    <xf numFmtId="0" fontId="17" fillId="37" borderId="63" xfId="0" applyFont="1" applyFill="1" applyBorder="1" applyAlignment="1" applyProtection="1">
      <alignment horizontal="center" vertical="center" wrapText="1"/>
      <protection hidden="1"/>
    </xf>
    <xf numFmtId="0" fontId="17" fillId="37" borderId="65" xfId="0" applyFont="1" applyFill="1" applyBorder="1" applyAlignment="1" applyProtection="1">
      <alignment horizontal="center" vertical="center" wrapText="1"/>
      <protection hidden="1"/>
    </xf>
    <xf numFmtId="0" fontId="17" fillId="37" borderId="64" xfId="0" applyFont="1" applyFill="1" applyBorder="1" applyAlignment="1" applyProtection="1">
      <alignment horizontal="center" vertical="center" wrapText="1"/>
      <protection hidden="1"/>
    </xf>
    <xf numFmtId="0" fontId="18" fillId="37" borderId="45" xfId="0" applyFont="1" applyFill="1" applyBorder="1" applyAlignment="1" applyProtection="1">
      <alignment horizontal="center" vertical="center" wrapText="1"/>
      <protection hidden="1"/>
    </xf>
    <xf numFmtId="0" fontId="18" fillId="37" borderId="46" xfId="0" applyFont="1" applyFill="1" applyBorder="1" applyAlignment="1" applyProtection="1">
      <alignment horizontal="center" vertical="center" wrapText="1"/>
      <protection hidden="1"/>
    </xf>
    <xf numFmtId="0" fontId="18" fillId="37" borderId="47" xfId="0" applyFont="1" applyFill="1" applyBorder="1" applyAlignment="1" applyProtection="1">
      <alignment horizontal="center" vertical="center" wrapText="1"/>
      <protection hidden="1"/>
    </xf>
    <xf numFmtId="0" fontId="18" fillId="37" borderId="48" xfId="0" applyFont="1" applyFill="1" applyBorder="1" applyAlignment="1" applyProtection="1">
      <alignment horizontal="center" vertical="center" wrapText="1"/>
      <protection hidden="1"/>
    </xf>
    <xf numFmtId="0" fontId="18" fillId="37" borderId="63" xfId="0" applyFont="1" applyFill="1" applyBorder="1" applyAlignment="1" applyProtection="1">
      <alignment horizontal="center" vertical="center" wrapText="1"/>
      <protection hidden="1"/>
    </xf>
    <xf numFmtId="0" fontId="18" fillId="37" borderId="64" xfId="0" applyFont="1" applyFill="1" applyBorder="1" applyAlignment="1" applyProtection="1">
      <alignment horizontal="center" vertical="center" wrapText="1"/>
      <protection hidden="1"/>
    </xf>
    <xf numFmtId="0" fontId="17" fillId="28" borderId="58" xfId="0" quotePrefix="1" applyFont="1" applyFill="1" applyBorder="1" applyAlignment="1" applyProtection="1">
      <alignment horizontal="center" vertical="center" wrapText="1"/>
      <protection hidden="1"/>
    </xf>
    <xf numFmtId="0" fontId="17" fillId="28" borderId="59" xfId="0" quotePrefix="1" applyFont="1" applyFill="1" applyBorder="1" applyAlignment="1" applyProtection="1">
      <alignment horizontal="center" vertical="center" wrapText="1"/>
      <protection hidden="1"/>
    </xf>
    <xf numFmtId="0" fontId="17" fillId="28" borderId="50" xfId="0" quotePrefix="1" applyFont="1" applyFill="1" applyBorder="1" applyAlignment="1" applyProtection="1">
      <alignment horizontal="center" vertical="center" wrapText="1"/>
      <protection hidden="1"/>
    </xf>
    <xf numFmtId="0" fontId="20" fillId="28" borderId="45" xfId="0" applyFont="1" applyFill="1" applyBorder="1" applyAlignment="1" applyProtection="1">
      <alignment horizontal="center" vertical="center" wrapText="1"/>
      <protection hidden="1"/>
    </xf>
    <xf numFmtId="0" fontId="20" fillId="28" borderId="43" xfId="0" applyFont="1" applyFill="1" applyBorder="1" applyAlignment="1" applyProtection="1">
      <alignment horizontal="center" vertical="center" wrapText="1"/>
      <protection hidden="1"/>
    </xf>
    <xf numFmtId="0" fontId="20" fillId="28" borderId="46" xfId="0" applyFont="1" applyFill="1" applyBorder="1" applyAlignment="1" applyProtection="1">
      <alignment horizontal="center" vertical="center" wrapText="1"/>
      <protection hidden="1"/>
    </xf>
    <xf numFmtId="0" fontId="20" fillId="28" borderId="47" xfId="0" applyFont="1" applyFill="1" applyBorder="1" applyAlignment="1" applyProtection="1">
      <alignment horizontal="center" vertical="center" wrapText="1"/>
      <protection hidden="1"/>
    </xf>
    <xf numFmtId="0" fontId="20" fillId="28" borderId="0" xfId="0" applyFont="1" applyFill="1" applyBorder="1" applyAlignment="1" applyProtection="1">
      <alignment horizontal="center" vertical="center" wrapText="1"/>
      <protection hidden="1"/>
    </xf>
    <xf numFmtId="0" fontId="20" fillId="28" borderId="48" xfId="0" applyFont="1" applyFill="1" applyBorder="1" applyAlignment="1" applyProtection="1">
      <alignment horizontal="center" vertical="center" wrapText="1"/>
      <protection hidden="1"/>
    </xf>
    <xf numFmtId="0" fontId="20" fillId="28" borderId="57" xfId="0" applyFont="1" applyFill="1" applyBorder="1" applyAlignment="1" applyProtection="1">
      <alignment horizontal="center" vertical="center" wrapText="1"/>
      <protection hidden="1"/>
    </xf>
    <xf numFmtId="0" fontId="20" fillId="28" borderId="53" xfId="0" applyFont="1" applyFill="1" applyBorder="1" applyAlignment="1" applyProtection="1">
      <alignment horizontal="center" vertical="center" wrapText="1"/>
      <protection hidden="1"/>
    </xf>
    <xf numFmtId="0" fontId="20" fillId="28" borderId="52" xfId="0" applyFont="1" applyFill="1" applyBorder="1" applyAlignment="1" applyProtection="1">
      <alignment horizontal="center" vertical="center" wrapText="1"/>
      <protection hidden="1"/>
    </xf>
    <xf numFmtId="0" fontId="18" fillId="28" borderId="41" xfId="0" applyFont="1" applyFill="1" applyBorder="1" applyAlignment="1" applyProtection="1">
      <alignment horizontal="center" vertical="center" wrapText="1"/>
      <protection hidden="1"/>
    </xf>
    <xf numFmtId="0" fontId="18" fillId="28" borderId="51" xfId="0" applyFont="1" applyFill="1" applyBorder="1" applyAlignment="1" applyProtection="1">
      <alignment horizontal="center" vertical="center" wrapText="1"/>
      <protection hidden="1"/>
    </xf>
    <xf numFmtId="0" fontId="20" fillId="28" borderId="45" xfId="0" applyNumberFormat="1" applyFont="1" applyFill="1" applyBorder="1" applyAlignment="1" applyProtection="1">
      <alignment horizontal="center" vertical="center" wrapText="1"/>
      <protection hidden="1"/>
    </xf>
    <xf numFmtId="0" fontId="20" fillId="28" borderId="43" xfId="0" applyNumberFormat="1" applyFont="1" applyFill="1" applyBorder="1" applyAlignment="1" applyProtection="1">
      <alignment horizontal="center" vertical="center" wrapText="1"/>
      <protection hidden="1"/>
    </xf>
    <xf numFmtId="0" fontId="20" fillId="28" borderId="46" xfId="0" applyNumberFormat="1" applyFont="1" applyFill="1" applyBorder="1" applyAlignment="1" applyProtection="1">
      <alignment horizontal="center" vertical="center" wrapText="1"/>
      <protection hidden="1"/>
    </xf>
    <xf numFmtId="0" fontId="20" fillId="28" borderId="57" xfId="0" applyNumberFormat="1" applyFont="1" applyFill="1" applyBorder="1" applyAlignment="1" applyProtection="1">
      <alignment horizontal="center" vertical="center" wrapText="1"/>
      <protection hidden="1"/>
    </xf>
    <xf numFmtId="0" fontId="20" fillId="28" borderId="53" xfId="0" applyNumberFormat="1" applyFont="1" applyFill="1" applyBorder="1" applyAlignment="1" applyProtection="1">
      <alignment horizontal="center" vertical="center" wrapText="1"/>
      <protection hidden="1"/>
    </xf>
    <xf numFmtId="0" fontId="20" fillId="28" borderId="52" xfId="0" applyNumberFormat="1" applyFont="1" applyFill="1" applyBorder="1" applyAlignment="1" applyProtection="1">
      <alignment horizontal="center" vertical="center" wrapText="1"/>
      <protection hidden="1"/>
    </xf>
    <xf numFmtId="0" fontId="16" fillId="37" borderId="46" xfId="0" applyFont="1" applyFill="1" applyBorder="1" applyAlignment="1" applyProtection="1">
      <alignment horizontal="center" vertical="center" wrapText="1"/>
      <protection hidden="1"/>
    </xf>
    <xf numFmtId="0" fontId="16" fillId="37" borderId="47" xfId="0" applyFont="1" applyFill="1" applyBorder="1" applyAlignment="1" applyProtection="1">
      <alignment horizontal="center" vertical="center" wrapText="1"/>
      <protection hidden="1"/>
    </xf>
    <xf numFmtId="0" fontId="16" fillId="37" borderId="48" xfId="0" applyFont="1" applyFill="1" applyBorder="1" applyAlignment="1" applyProtection="1">
      <alignment horizontal="center" vertical="center" wrapText="1"/>
      <protection hidden="1"/>
    </xf>
    <xf numFmtId="0" fontId="16" fillId="37" borderId="57" xfId="0" applyFont="1" applyFill="1" applyBorder="1" applyAlignment="1" applyProtection="1">
      <alignment horizontal="center" vertical="center" wrapText="1"/>
      <protection hidden="1"/>
    </xf>
    <xf numFmtId="0" fontId="16" fillId="37" borderId="52" xfId="0" applyFont="1" applyFill="1" applyBorder="1" applyAlignment="1" applyProtection="1">
      <alignment horizontal="center" vertical="center" wrapText="1"/>
      <protection hidden="1"/>
    </xf>
    <xf numFmtId="0" fontId="65" fillId="30" borderId="81" xfId="436" applyFont="1" applyFill="1" applyBorder="1" applyAlignment="1" applyProtection="1">
      <alignment horizontal="left" vertical="center" wrapText="1"/>
    </xf>
    <xf numFmtId="0" fontId="65" fillId="30" borderId="73" xfId="436" applyFont="1" applyFill="1" applyBorder="1" applyAlignment="1" applyProtection="1">
      <alignment horizontal="left" vertical="center" wrapText="1"/>
    </xf>
    <xf numFmtId="0" fontId="65" fillId="30" borderId="74" xfId="436" applyFont="1" applyFill="1" applyBorder="1" applyAlignment="1" applyProtection="1">
      <alignment horizontal="left" vertical="center" wrapText="1"/>
    </xf>
    <xf numFmtId="0" fontId="105" fillId="37" borderId="81" xfId="436" applyFont="1" applyFill="1" applyBorder="1" applyAlignment="1" applyProtection="1">
      <alignment horizontal="left" vertical="center" wrapText="1"/>
    </xf>
    <xf numFmtId="0" fontId="105" fillId="37" borderId="73" xfId="436" applyFont="1" applyFill="1" applyBorder="1" applyAlignment="1" applyProtection="1">
      <alignment horizontal="left" vertical="center" wrapText="1"/>
    </xf>
    <xf numFmtId="0" fontId="105" fillId="37" borderId="74" xfId="436" applyFont="1" applyFill="1" applyBorder="1" applyAlignment="1" applyProtection="1">
      <alignment horizontal="left" vertical="center" wrapText="1"/>
    </xf>
    <xf numFmtId="0" fontId="56" fillId="37" borderId="81" xfId="436" applyFont="1" applyFill="1" applyBorder="1" applyAlignment="1" applyProtection="1">
      <alignment horizontal="left" vertical="center" wrapText="1"/>
    </xf>
    <xf numFmtId="0" fontId="56" fillId="37" borderId="73" xfId="436" applyFont="1" applyFill="1" applyBorder="1" applyAlignment="1" applyProtection="1">
      <alignment horizontal="left" vertical="center" wrapText="1"/>
    </xf>
    <xf numFmtId="0" fontId="56" fillId="37" borderId="74" xfId="436" applyFont="1" applyFill="1" applyBorder="1" applyAlignment="1" applyProtection="1">
      <alignment horizontal="left" vertical="center" wrapText="1"/>
    </xf>
    <xf numFmtId="0" fontId="56" fillId="37" borderId="81" xfId="436" applyFont="1" applyFill="1" applyBorder="1" applyAlignment="1" applyProtection="1">
      <alignment horizontal="left" wrapText="1"/>
    </xf>
    <xf numFmtId="0" fontId="56" fillId="37" borderId="73" xfId="436" applyFont="1" applyFill="1" applyBorder="1" applyAlignment="1" applyProtection="1">
      <alignment horizontal="left" wrapText="1"/>
    </xf>
    <xf numFmtId="0" fontId="56" fillId="37" borderId="74" xfId="436" applyFont="1" applyFill="1" applyBorder="1" applyAlignment="1" applyProtection="1">
      <alignment horizontal="left" wrapText="1"/>
    </xf>
    <xf numFmtId="0" fontId="56" fillId="37" borderId="81" xfId="436" applyFont="1" applyFill="1" applyBorder="1" applyAlignment="1" applyProtection="1">
      <alignment horizontal="center" vertical="center" wrapText="1"/>
    </xf>
    <xf numFmtId="0" fontId="56" fillId="37" borderId="73" xfId="436" applyFont="1" applyFill="1" applyBorder="1" applyAlignment="1" applyProtection="1">
      <alignment horizontal="center" vertical="center" wrapText="1"/>
    </xf>
    <xf numFmtId="0" fontId="56" fillId="37" borderId="74" xfId="436" applyFont="1" applyFill="1" applyBorder="1" applyAlignment="1" applyProtection="1">
      <alignment horizontal="center" vertical="center" wrapText="1"/>
    </xf>
    <xf numFmtId="0" fontId="20" fillId="31" borderId="76" xfId="2" applyFont="1" applyFill="1" applyBorder="1" applyAlignment="1" applyProtection="1">
      <alignment horizontal="center" vertical="center" wrapText="1"/>
    </xf>
    <xf numFmtId="0" fontId="20" fillId="31" borderId="77" xfId="2" applyFont="1" applyFill="1" applyBorder="1" applyAlignment="1" applyProtection="1">
      <alignment horizontal="center" vertical="center" wrapText="1"/>
    </xf>
    <xf numFmtId="0" fontId="20" fillId="31" borderId="78" xfId="2" applyFont="1" applyFill="1" applyBorder="1" applyAlignment="1" applyProtection="1">
      <alignment horizontal="center" vertical="center" wrapText="1"/>
    </xf>
    <xf numFmtId="0" fontId="20" fillId="31" borderId="18" xfId="2" applyFont="1" applyFill="1" applyBorder="1" applyAlignment="1" applyProtection="1">
      <alignment horizontal="center" vertical="center" wrapText="1"/>
    </xf>
    <xf numFmtId="0" fontId="20" fillId="31" borderId="0" xfId="2" applyFont="1" applyFill="1" applyBorder="1" applyAlignment="1" applyProtection="1">
      <alignment horizontal="center" vertical="center" wrapText="1"/>
    </xf>
    <xf numFmtId="0" fontId="20" fillId="31" borderId="19" xfId="2" applyFont="1" applyFill="1" applyBorder="1" applyAlignment="1" applyProtection="1">
      <alignment horizontal="center" vertical="center" wrapText="1"/>
    </xf>
    <xf numFmtId="0" fontId="20" fillId="31" borderId="18" xfId="2" applyFont="1" applyFill="1" applyBorder="1" applyAlignment="1" applyProtection="1">
      <alignment horizontal="justify" vertical="center" wrapText="1"/>
    </xf>
    <xf numFmtId="0" fontId="20" fillId="31" borderId="0" xfId="2" applyFont="1" applyFill="1" applyBorder="1" applyAlignment="1" applyProtection="1">
      <alignment horizontal="justify" vertical="center" wrapText="1"/>
    </xf>
    <xf numFmtId="0" fontId="20" fillId="31" borderId="19" xfId="2" applyFont="1" applyFill="1" applyBorder="1" applyAlignment="1" applyProtection="1">
      <alignment horizontal="justify" vertical="center" wrapText="1"/>
    </xf>
    <xf numFmtId="0" fontId="20" fillId="31" borderId="20" xfId="2" applyFont="1" applyFill="1" applyBorder="1" applyAlignment="1" applyProtection="1">
      <alignment horizontal="center" vertical="center" wrapText="1"/>
    </xf>
    <xf numFmtId="0" fontId="20" fillId="31" borderId="21" xfId="2" applyFont="1" applyFill="1" applyBorder="1" applyAlignment="1" applyProtection="1">
      <alignment horizontal="center" vertical="center" wrapText="1"/>
    </xf>
    <xf numFmtId="0" fontId="20" fillId="31" borderId="17" xfId="2" applyFont="1" applyFill="1" applyBorder="1" applyAlignment="1" applyProtection="1">
      <alignment horizontal="center" vertical="center" wrapText="1"/>
    </xf>
    <xf numFmtId="187" fontId="56" fillId="0" borderId="0" xfId="436" applyNumberFormat="1" applyFont="1" applyBorder="1" applyAlignment="1" applyProtection="1">
      <alignment horizontal="center" vertical="center"/>
    </xf>
    <xf numFmtId="0" fontId="56" fillId="29" borderId="81" xfId="436" applyFont="1" applyFill="1" applyBorder="1" applyAlignment="1" applyProtection="1">
      <alignment horizontal="center" vertical="center" wrapText="1"/>
    </xf>
    <xf numFmtId="0" fontId="56" fillId="29" borderId="73" xfId="436" applyFont="1" applyFill="1" applyBorder="1" applyAlignment="1" applyProtection="1">
      <alignment horizontal="center" vertical="center" wrapText="1"/>
    </xf>
    <xf numFmtId="0" fontId="56" fillId="29" borderId="74" xfId="436" applyFont="1" applyFill="1" applyBorder="1" applyAlignment="1" applyProtection="1">
      <alignment horizontal="center" vertical="center" wrapText="1"/>
    </xf>
    <xf numFmtId="0" fontId="118" fillId="37" borderId="72" xfId="436" applyFont="1" applyFill="1" applyBorder="1" applyAlignment="1" applyProtection="1">
      <alignment horizontal="center" vertical="center" wrapText="1"/>
    </xf>
    <xf numFmtId="0" fontId="19" fillId="51" borderId="66" xfId="0" applyFont="1" applyFill="1" applyBorder="1" applyAlignment="1" applyProtection="1">
      <alignment horizontal="center" vertical="center" wrapText="1"/>
      <protection hidden="1"/>
    </xf>
    <xf numFmtId="2" fontId="110" fillId="30" borderId="0" xfId="436" applyNumberFormat="1" applyFont="1" applyFill="1" applyProtection="1"/>
  </cellXfs>
  <cellStyles count="443">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5"/>
    <cellStyle name="Cálculo 2" xfId="232"/>
    <cellStyle name="Cálculo 2 2" xfId="396"/>
    <cellStyle name="Cálculo 3" xfId="233"/>
    <cellStyle name="Cálculo 3 2" xfId="397"/>
    <cellStyle name="Cálculo 4" xfId="234"/>
    <cellStyle name="Cálculo 4 2" xfId="398"/>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399"/>
    <cellStyle name="Entrada 3" xfId="263"/>
    <cellStyle name="Entrada 3 2" xfId="400"/>
    <cellStyle name="Entrada 4" xfId="264"/>
    <cellStyle name="Entrada 4 2" xfId="401"/>
    <cellStyle name="Estilo 1" xfId="265"/>
    <cellStyle name="Estilo 1 2" xfId="402"/>
    <cellStyle name="Euro" xfId="4"/>
    <cellStyle name="Explanatory Text" xfId="266"/>
    <cellStyle name="FIGURA" xfId="267"/>
    <cellStyle name="Good" xfId="268"/>
    <cellStyle name="Heading 1" xfId="269"/>
    <cellStyle name="Heading 2" xfId="270"/>
    <cellStyle name="Heading 3" xfId="271"/>
    <cellStyle name="Heading 4" xfId="272"/>
    <cellStyle name="Hipervínculo" xfId="438" builtinId="8"/>
    <cellStyle name="Hipervínculo 2" xfId="5"/>
    <cellStyle name="Hipervínculo 3" xfId="6"/>
    <cellStyle name="Hipervínculo 4" xfId="359"/>
    <cellStyle name="Incorrecto 2" xfId="273"/>
    <cellStyle name="Incorrecto 3" xfId="274"/>
    <cellStyle name="Incorrecto 4" xfId="275"/>
    <cellStyle name="Input" xfId="276"/>
    <cellStyle name="Input 2" xfId="403"/>
    <cellStyle name="Linked Cell" xfId="277"/>
    <cellStyle name="Millares" xfId="1" builtinId="3"/>
    <cellStyle name="Millares [0]" xfId="441" builtinId="6"/>
    <cellStyle name="Millares [0] 2" xfId="437"/>
    <cellStyle name="Millares 10" xfId="7"/>
    <cellStyle name="Millares 10 2" xfId="8"/>
    <cellStyle name="Millares 10 2 2" xfId="362"/>
    <cellStyle name="Millares 10 3" xfId="9"/>
    <cellStyle name="Millares 10 3 2" xfId="363"/>
    <cellStyle name="Millares 10 4" xfId="361"/>
    <cellStyle name="Millares 11" xfId="10"/>
    <cellStyle name="Millares 11 2" xfId="11"/>
    <cellStyle name="Millares 11 2 2" xfId="365"/>
    <cellStyle name="Millares 11 3" xfId="12"/>
    <cellStyle name="Millares 11 3 2" xfId="366"/>
    <cellStyle name="Millares 11 4" xfId="364"/>
    <cellStyle name="Millares 12" xfId="13"/>
    <cellStyle name="Millares 12 2" xfId="14"/>
    <cellStyle name="Millares 13" xfId="354"/>
    <cellStyle name="Millares 13 2" xfId="423"/>
    <cellStyle name="Millares 2" xfId="15"/>
    <cellStyle name="Millares 2 10" xfId="16"/>
    <cellStyle name="Millares 2 10 2" xfId="17"/>
    <cellStyle name="Millares 2 10 3" xfId="18"/>
    <cellStyle name="Millares 2 11" xfId="19"/>
    <cellStyle name="Millares 2 11 2" xfId="20"/>
    <cellStyle name="Millares 2 11 2 2" xfId="369"/>
    <cellStyle name="Millares 2 11 3" xfId="368"/>
    <cellStyle name="Millares 2 12" xfId="21"/>
    <cellStyle name="Millares 2 12 2" xfId="22"/>
    <cellStyle name="Millares 2 12 2 2" xfId="371"/>
    <cellStyle name="Millares 2 12 3" xfId="370"/>
    <cellStyle name="Millares 2 13" xfId="23"/>
    <cellStyle name="Millares 2 13 2" xfId="24"/>
    <cellStyle name="Millares 2 13 2 2" xfId="373"/>
    <cellStyle name="Millares 2 13 3" xfId="372"/>
    <cellStyle name="Millares 2 14" xfId="25"/>
    <cellStyle name="Millares 2 14 2" xfId="26"/>
    <cellStyle name="Millares 2 14 2 2" xfId="375"/>
    <cellStyle name="Millares 2 14 3" xfId="374"/>
    <cellStyle name="Millares 2 15" xfId="27"/>
    <cellStyle name="Millares 2 15 2" xfId="28"/>
    <cellStyle name="Millares 2 15 2 2" xfId="377"/>
    <cellStyle name="Millares 2 15 3" xfId="376"/>
    <cellStyle name="Millares 2 16" xfId="367"/>
    <cellStyle name="Millares 2 2" xfId="29"/>
    <cellStyle name="Millares 2 2 2" xfId="30"/>
    <cellStyle name="Millares 2 2 2 2" xfId="31"/>
    <cellStyle name="Millares 2 2 2 3" xfId="32"/>
    <cellStyle name="Millares 2 2 2 4" xfId="378"/>
    <cellStyle name="Millares 2 2 3" xfId="33"/>
    <cellStyle name="Millares 2 2 3 2" xfId="379"/>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1"/>
    <cellStyle name="Millares 2 6 3" xfId="48"/>
    <cellStyle name="Millares 2 6 3 2" xfId="382"/>
    <cellStyle name="Millares 2 6 4" xfId="380"/>
    <cellStyle name="Millares 2 7" xfId="49"/>
    <cellStyle name="Millares 2 8" xfId="50"/>
    <cellStyle name="Millares 2 9" xfId="51"/>
    <cellStyle name="Millares 2 9 2" xfId="52"/>
    <cellStyle name="Millares 2 9 3" xfId="53"/>
    <cellStyle name="Millares 2 9 3 2" xfId="384"/>
    <cellStyle name="Millares 2 9 4" xfId="383"/>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6"/>
    <cellStyle name="Millares 4 3" xfId="71"/>
    <cellStyle name="Millares 4 3 2" xfId="387"/>
    <cellStyle name="Millares 4 4" xfId="385"/>
    <cellStyle name="Millares 5" xfId="72"/>
    <cellStyle name="Millares 5 2" xfId="73"/>
    <cellStyle name="Millares 5 3" xfId="74"/>
    <cellStyle name="Millares 6" xfId="75"/>
    <cellStyle name="Millares 6 2" xfId="76"/>
    <cellStyle name="Millares 6 2 2" xfId="389"/>
    <cellStyle name="Millares 6 3" xfId="77"/>
    <cellStyle name="Millares 6 3 2" xfId="390"/>
    <cellStyle name="Millares 6 4" xfId="388"/>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2"/>
    <cellStyle name="Millares 9 3" xfId="88"/>
    <cellStyle name="Millares 9 3 2" xfId="393"/>
    <cellStyle name="Millares 9 4" xfId="391"/>
    <cellStyle name="Millares_Formato Evaluacion LP No. 41 Biblioteca Belen" xfId="3"/>
    <cellStyle name="Moneda" xfId="440" builtinId="4"/>
    <cellStyle name="Moneda [0]" xfId="431" builtinId="7"/>
    <cellStyle name="Moneda [0] 10" xfId="280"/>
    <cellStyle name="Moneda [0] 11" xfId="281"/>
    <cellStyle name="Moneda [0] 14" xfId="282"/>
    <cellStyle name="Moneda [0] 2" xfId="283"/>
    <cellStyle name="Moneda [0] 3" xfId="284"/>
    <cellStyle name="Moneda [0] 6" xfId="430"/>
    <cellStyle name="Moneda 11" xfId="427"/>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4"/>
    <cellStyle name="Moneda 6" xfId="100"/>
    <cellStyle name="Moneda 6 2" xfId="101"/>
    <cellStyle name="Moneda 6 3" xfId="102"/>
    <cellStyle name="Moneda 7" xfId="103"/>
    <cellStyle name="Moneda 9" xfId="432"/>
    <cellStyle name="Moneda 9 2" xfId="429"/>
    <cellStyle name="Moneda 9 2 2" xfId="433"/>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2"/>
    <cellStyle name="Normal 12 2 3" xfId="419"/>
    <cellStyle name="Normal 12 3" xfId="352"/>
    <cellStyle name="Normal 12 3 2" xfId="421"/>
    <cellStyle name="Normal 12 4" xfId="415"/>
    <cellStyle name="Normal 13" xfId="345"/>
    <cellStyle name="Normal 14" xfId="346"/>
    <cellStyle name="Normal 14 2" xfId="349"/>
    <cellStyle name="Normal 14 2 2" xfId="418"/>
    <cellStyle name="Normal 14 2 3" xfId="425"/>
    <cellStyle name="Normal 14 2 4" xfId="436"/>
    <cellStyle name="Normal 14 3" xfId="416"/>
    <cellStyle name="Normal 15" xfId="351"/>
    <cellStyle name="Normal 15 2" xfId="358"/>
    <cellStyle name="Normal 15 2 2" xfId="424"/>
    <cellStyle name="Normal 15 3" xfId="420"/>
    <cellStyle name="Normal 16" xfId="442"/>
    <cellStyle name="Normal 18" xfId="426"/>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7"/>
    <cellStyle name="Normal 7" xfId="296"/>
    <cellStyle name="Normal 78" xfId="342"/>
    <cellStyle name="Normal 8" xfId="297"/>
    <cellStyle name="Normal 9" xfId="298"/>
    <cellStyle name="Normal_CONSOLIDADO  EVALUACIÓN LP 53 OBRA ADECUACIÓN Y MANTENIMIENTO DEL TEATRO LIDO" xfId="2"/>
    <cellStyle name="Normal_FORM20_1" xfId="434"/>
    <cellStyle name="Normal_FORM20_1 2" xfId="439"/>
    <cellStyle name="Normal_SEGUROS FENIX 2" xfId="435"/>
    <cellStyle name="Notas 2" xfId="299"/>
    <cellStyle name="Notas 2 2" xfId="404"/>
    <cellStyle name="Notas 3" xfId="300"/>
    <cellStyle name="Notas 3 2" xfId="405"/>
    <cellStyle name="Notas 4" xfId="301"/>
    <cellStyle name="Notas 4 2" xfId="406"/>
    <cellStyle name="Note" xfId="302"/>
    <cellStyle name="Note 2" xfId="407"/>
    <cellStyle name="Output" xfId="303"/>
    <cellStyle name="Output 2" xfId="408"/>
    <cellStyle name="Porcentaje" xfId="357" builtinId="5"/>
    <cellStyle name="Porcentaje 2" xfId="343"/>
    <cellStyle name="Porcentaje 6" xfId="428"/>
    <cellStyle name="Porcentual 2" xfId="140"/>
    <cellStyle name="Porcentual 2 2" xfId="141"/>
    <cellStyle name="Porcentual 2 2 2" xfId="142"/>
    <cellStyle name="Porcentual 2 2 2 2" xfId="143"/>
    <cellStyle name="Porcentual 2 2 2 3" xfId="360"/>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09"/>
    <cellStyle name="Salida 3" xfId="312"/>
    <cellStyle name="Salida 3 2" xfId="410"/>
    <cellStyle name="Salida 4" xfId="313"/>
    <cellStyle name="Salida 4 2" xfId="411"/>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2"/>
    <cellStyle name="Total 3" xfId="336"/>
    <cellStyle name="Total 3 2" xfId="413"/>
    <cellStyle name="Total 4" xfId="337"/>
    <cellStyle name="Total 4 2" xfId="414"/>
    <cellStyle name="Viñeta" xfId="338"/>
    <cellStyle name="Warning Text" xfId="339"/>
  </cellStyles>
  <dxfs count="6800">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strike val="0"/>
        <outline val="0"/>
        <shadow val="0"/>
        <vertAlign val="baseline"/>
        <sz val="12"/>
        <color rgb="FF000000"/>
        <name val="Arial"/>
        <scheme val="none"/>
      </font>
      <numFmt numFmtId="204" formatCode="[$$-409]#,##0_ ;\-[$$-409]#,##0\ "/>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auto="1"/>
        </top>
        <bottom style="thin">
          <color indexed="64"/>
        </bottom>
        <vertical/>
        <horizontal/>
      </border>
      <protection locked="0" hidden="0"/>
    </dxf>
    <dxf>
      <font>
        <b val="0"/>
        <i val="0"/>
        <strike val="0"/>
        <condense val="0"/>
        <extend val="0"/>
        <outline val="0"/>
        <shadow val="0"/>
        <u val="none"/>
        <vertAlign val="baseline"/>
        <sz val="12"/>
        <color rgb="FF000000"/>
        <name val="Arial"/>
        <scheme val="none"/>
      </font>
      <numFmt numFmtId="205" formatCode="_(* #,##0_);_(* \(#,##0\);_(* &quot;-&quot;_);_(@_)"/>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numFmt numFmtId="1" formatCode="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194" formatCode="&quot;$&quot;#,##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justify" vertical="justify"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alignment wrapText="1" indent="0" justifyLastLine="0" shrinkToFit="0" readingOrder="0"/>
      <protection locked="0" hidden="0"/>
    </dxf>
    <dxf>
      <border outline="0">
        <bottom style="thin">
          <color indexed="64"/>
        </bottom>
      </border>
    </dxf>
    <dxf>
      <font>
        <strike val="0"/>
        <outline val="0"/>
        <shadow val="0"/>
        <u val="none"/>
        <vertAlign val="baseline"/>
        <sz val="12"/>
        <color theme="1"/>
        <name val="Arial"/>
        <scheme val="none"/>
      </font>
      <alignment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2"/>
        <name val="Arial"/>
        <scheme val="none"/>
      </font>
      <numFmt numFmtId="32" formatCode="_-&quot;$&quot;\ * #,##0_-;\-&quot;$&quot;\ * #,##0_-;_-&quot;$&quot;\ * &quot;-&quot;_-;_-@_-"/>
      <alignment wrapText="1" indent="0" justifyLastLine="0" shrinkToFit="0" readingOrder="0"/>
      <protection locked="0" hidden="0"/>
    </dxf>
    <dxf>
      <font>
        <b val="0"/>
        <i val="0"/>
        <strike val="0"/>
        <condense val="0"/>
        <extend val="0"/>
        <outline val="0"/>
        <shadow val="0"/>
        <u val="none"/>
        <vertAlign val="baseline"/>
        <sz val="12"/>
        <color rgb="FF000000"/>
        <name val="Arial"/>
        <scheme val="none"/>
      </font>
      <numFmt numFmtId="205" formatCode="_(* #,##0_);_(* \(#,##0\);_(* &quot;-&quot;_);_(@_)"/>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numFmt numFmtId="1" formatCode="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194" formatCode="&quot;$&quot;#,##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justify" vertical="justify"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alignment wrapText="1" indent="0" justifyLastLine="0" shrinkToFit="0" readingOrder="0"/>
      <protection locked="0" hidden="0"/>
    </dxf>
    <dxf>
      <border outline="0">
        <bottom style="thin">
          <color indexed="64"/>
        </bottom>
      </border>
    </dxf>
    <dxf>
      <font>
        <strike val="0"/>
        <outline val="0"/>
        <shadow val="0"/>
        <u val="none"/>
        <vertAlign val="baseline"/>
        <sz val="12"/>
        <color theme="1"/>
        <name val="Arial"/>
        <scheme val="none"/>
      </font>
      <alignment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2"/>
        <name val="Arial"/>
        <scheme val="none"/>
      </font>
      <numFmt numFmtId="204" formatCode="[$$-409]#,##0_ ;\-[$$-409]#,##0\ "/>
      <alignment wrapText="1" indent="0" justifyLastLine="0" shrinkToFit="0" readingOrder="0"/>
      <protection locked="0" hidden="0"/>
    </dxf>
    <dxf>
      <font>
        <b val="0"/>
        <i val="0"/>
        <strike val="0"/>
        <condense val="0"/>
        <extend val="0"/>
        <outline val="0"/>
        <shadow val="0"/>
        <u val="none"/>
        <vertAlign val="baseline"/>
        <sz val="12"/>
        <color rgb="FF000000"/>
        <name val="Arial"/>
        <scheme val="none"/>
      </font>
      <numFmt numFmtId="205" formatCode="_(* #,##0_);_(* \(#,##0\);_(* &quot;-&quot;_);_(@_)"/>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numFmt numFmtId="1" formatCode="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194" formatCode="&quot;$&quot;#,##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justify" vertical="justify"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alignment wrapText="1" indent="0" justifyLastLine="0" shrinkToFit="0" readingOrder="0"/>
      <protection locked="0" hidden="0"/>
    </dxf>
    <dxf>
      <border outline="0">
        <bottom style="thin">
          <color indexed="64"/>
        </bottom>
      </border>
    </dxf>
    <dxf>
      <font>
        <strike val="0"/>
        <outline val="0"/>
        <shadow val="0"/>
        <u val="none"/>
        <vertAlign val="baseline"/>
        <sz val="12"/>
        <color theme="1"/>
        <name val="Arial"/>
        <scheme val="none"/>
      </font>
      <alignment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scheme val="none"/>
      </font>
      <numFmt numFmtId="205" formatCode="_(* #,##0_);_(* \(#,##0\);_(* &quot;-&quot;_);_(@_)"/>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000000"/>
        <name val="Arial"/>
        <scheme val="none"/>
      </font>
      <numFmt numFmtId="1" formatCode="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194" formatCode="&quot;$&quot;#,##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justify" vertical="justify"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Arial"/>
        <scheme val="none"/>
      </font>
      <alignment wrapText="1" indent="0" justifyLastLine="0" shrinkToFit="0" readingOrder="0"/>
      <protection locked="0" hidden="0"/>
    </dxf>
    <dxf>
      <border outline="0">
        <bottom style="thin">
          <color indexed="64"/>
        </bottom>
      </border>
    </dxf>
    <dxf>
      <font>
        <strike val="0"/>
        <outline val="0"/>
        <shadow val="0"/>
        <u val="none"/>
        <vertAlign val="baseline"/>
        <sz val="12"/>
        <color theme="1"/>
        <name val="Arial"/>
        <scheme val="none"/>
      </font>
      <alignment wrapText="1" indent="0" justifyLastLine="0" shrinkToFit="0" readingOrder="0"/>
      <protection locked="1" hidden="0"/>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6600"/>
        </patternFill>
      </fill>
    </dxf>
    <dxf>
      <fill>
        <patternFill>
          <bgColor rgb="FFFFFF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6600"/>
        </patternFill>
      </fill>
    </dxf>
    <dxf>
      <fill>
        <patternFill>
          <bgColor rgb="FFFFFF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6600"/>
        </patternFill>
      </fill>
    </dxf>
    <dxf>
      <fill>
        <patternFill>
          <bgColor rgb="FFFFFF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6600"/>
        </patternFill>
      </fill>
    </dxf>
    <dxf>
      <fill>
        <patternFill>
          <bgColor rgb="FFFFFF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6600"/>
      <color rgb="FF9BCBA0"/>
      <color rgb="FF66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296279</xdr:colOff>
      <xdr:row>1</xdr:row>
      <xdr:rowOff>495300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52916</xdr:colOff>
      <xdr:row>1</xdr:row>
      <xdr:rowOff>57151</xdr:rowOff>
    </xdr:from>
    <xdr:to>
      <xdr:col>2</xdr:col>
      <xdr:colOff>481853</xdr:colOff>
      <xdr:row>2</xdr:row>
      <xdr:rowOff>400515</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445" y="236445"/>
          <a:ext cx="653055" cy="780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107749</xdr:colOff>
      <xdr:row>1</xdr:row>
      <xdr:rowOff>31654</xdr:rowOff>
    </xdr:from>
    <xdr:ext cx="664715" cy="819993"/>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24" y="231679"/>
          <a:ext cx="664715" cy="81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dades%20compartidas/0_REPOSITORIO_DIF/4_GADMIN/1_REGIS/1_Contratos/2_Mediana_C/2021/VA_008_2021_UPS_Resonador/Gestion/3_Evaluacion/1_Evaluacion_VA_008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3. TÉCNICAS MÍNIMAS"/>
      <sheetName val="5,1. REQUISITOS JURÍDICOS"/>
      <sheetName val="5.1.1 EXPERIENCIA GRAL"/>
      <sheetName val="5.2 CAP FINANCIERA"/>
      <sheetName val="5.5 REQUISITOS COMERCIALES"/>
      <sheetName val="5.7 REQUISITOS ESPECIFICOS"/>
      <sheetName val="RESUMEN"/>
      <sheetName val="ASIGNACION_PUNTAJE"/>
      <sheetName val="10. EVALUACIÓN"/>
    </sheetNames>
    <sheetDataSet>
      <sheetData sheetId="0">
        <row r="8">
          <cell r="A8">
            <v>1</v>
          </cell>
        </row>
        <row r="9">
          <cell r="A9">
            <v>2</v>
          </cell>
        </row>
        <row r="10">
          <cell r="A10">
            <v>3</v>
          </cell>
        </row>
        <row r="17">
          <cell r="A17">
            <v>0</v>
          </cell>
        </row>
        <row r="18">
          <cell r="A18">
            <v>0</v>
          </cell>
        </row>
        <row r="19">
          <cell r="A19">
            <v>0</v>
          </cell>
        </row>
        <row r="20">
          <cell r="A20">
            <v>0</v>
          </cell>
        </row>
        <row r="21">
          <cell r="A21">
            <v>0</v>
          </cell>
        </row>
        <row r="22">
          <cell r="A22">
            <v>0</v>
          </cell>
        </row>
      </sheetData>
      <sheetData sheetId="1"/>
      <sheetData sheetId="2"/>
      <sheetData sheetId="3"/>
      <sheetData sheetId="4">
        <row r="12">
          <cell r="W12">
            <v>1</v>
          </cell>
          <cell r="X12" t="str">
            <v>D'INGEL S.A.S.</v>
          </cell>
          <cell r="Y12" t="str">
            <v>CUMPLE</v>
          </cell>
          <cell r="Z12" t="str">
            <v>H</v>
          </cell>
          <cell r="AD12" t="str">
            <v>D'INGEL S.A.S.</v>
          </cell>
          <cell r="AE12" t="str">
            <v>CUMPLE</v>
          </cell>
        </row>
        <row r="13">
          <cell r="W13">
            <v>2</v>
          </cell>
          <cell r="X13" t="str">
            <v>UPSISTEMAS S.A.S.</v>
          </cell>
          <cell r="Y13" t="str">
            <v>CUMPLE</v>
          </cell>
          <cell r="Z13" t="str">
            <v>H</v>
          </cell>
          <cell r="AD13" t="str">
            <v>UPSISTEMAS S.A.S.</v>
          </cell>
          <cell r="AE13" t="str">
            <v>CUMPLE</v>
          </cell>
        </row>
        <row r="14">
          <cell r="W14">
            <v>3</v>
          </cell>
          <cell r="X14" t="str">
            <v>ECOMIL S.A.S.</v>
          </cell>
          <cell r="Y14" t="str">
            <v>CUMPLE</v>
          </cell>
          <cell r="Z14" t="str">
            <v>H</v>
          </cell>
          <cell r="AD14" t="str">
            <v>ECOMIL S.A.S.</v>
          </cell>
          <cell r="AE14" t="str">
            <v>CUMPLE</v>
          </cell>
        </row>
        <row r="15">
          <cell r="W15">
            <v>4</v>
          </cell>
          <cell r="X15" t="str">
            <v>COTEL S.A.S.</v>
          </cell>
          <cell r="Y15" t="str">
            <v>CUMPLE</v>
          </cell>
          <cell r="Z15" t="str">
            <v>H</v>
          </cell>
          <cell r="AD15" t="str">
            <v>COTEL S.A.S.</v>
          </cell>
          <cell r="AE15" t="str">
            <v>CUMPLE</v>
          </cell>
        </row>
        <row r="16">
          <cell r="W16">
            <v>5</v>
          </cell>
          <cell r="X16" t="str">
            <v>POWERSUN S.A.S.</v>
          </cell>
          <cell r="Y16" t="str">
            <v>CUMPLE</v>
          </cell>
          <cell r="Z16" t="str">
            <v>H</v>
          </cell>
          <cell r="AD16" t="str">
            <v>POWERSUN S.A.S.</v>
          </cell>
          <cell r="AE16" t="str">
            <v>CUMPLE</v>
          </cell>
        </row>
        <row r="17">
          <cell r="W17">
            <v>6</v>
          </cell>
          <cell r="X17" t="str">
            <v>EYC INGENIEROS S.A.S.</v>
          </cell>
          <cell r="Y17" t="str">
            <v>CUMPLE</v>
          </cell>
          <cell r="Z17" t="str">
            <v>H</v>
          </cell>
          <cell r="AD17" t="str">
            <v>EYC INGENIEROS S.A.S.</v>
          </cell>
          <cell r="AE17" t="str">
            <v>CUMPLE</v>
          </cell>
        </row>
        <row r="18">
          <cell r="W18">
            <v>7</v>
          </cell>
          <cell r="X18" t="str">
            <v>GLOBAL WIDE AREA NETWORK S.A.S.</v>
          </cell>
          <cell r="Y18" t="str">
            <v>CUMPLE</v>
          </cell>
          <cell r="Z18" t="str">
            <v>H</v>
          </cell>
          <cell r="AD18" t="str">
            <v>GLOBAL WIDE AREA NETWORK S.A.S.</v>
          </cell>
          <cell r="AE18" t="str">
            <v>CUMPLE</v>
          </cell>
        </row>
        <row r="19">
          <cell r="W19">
            <v>8</v>
          </cell>
          <cell r="X19" t="str">
            <v>ABCONTROL INGENIERIA S.A.S.</v>
          </cell>
          <cell r="Y19" t="str">
            <v>CUMPLE</v>
          </cell>
          <cell r="Z19" t="str">
            <v>H</v>
          </cell>
          <cell r="AD19" t="str">
            <v>ABCONTROL INGENIERIA S.A.S.</v>
          </cell>
          <cell r="AE19" t="str">
            <v>CUMPLE</v>
          </cell>
        </row>
        <row r="20">
          <cell r="W20">
            <v>9</v>
          </cell>
          <cell r="X20" t="str">
            <v>CONSORCIO INTERNACIONAL DE SOLUCIONES INTEGRALES S.A.S.</v>
          </cell>
          <cell r="Y20" t="str">
            <v>CUMPLE</v>
          </cell>
          <cell r="Z20" t="str">
            <v>H</v>
          </cell>
          <cell r="AD20" t="str">
            <v>CONSORCIO INTERNACIONAL DE SOLUCIONES INTEGRALES S.A.S.</v>
          </cell>
          <cell r="AE20" t="str">
            <v>CUMPLE</v>
          </cell>
        </row>
        <row r="21">
          <cell r="W21">
            <v>10</v>
          </cell>
          <cell r="X21" t="str">
            <v xml:space="preserve"> </v>
          </cell>
          <cell r="Y21" t="str">
            <v>NO CUMPLE</v>
          </cell>
          <cell r="Z21" t="str">
            <v>NH</v>
          </cell>
          <cell r="AD21" t="str">
            <v xml:space="preserve"> </v>
          </cell>
          <cell r="AE21" t="str">
            <v>NO CUMPLE</v>
          </cell>
        </row>
        <row r="22">
          <cell r="W22">
            <v>11</v>
          </cell>
          <cell r="X22" t="str">
            <v xml:space="preserve"> </v>
          </cell>
          <cell r="Y22" t="str">
            <v>NO CUMPLE</v>
          </cell>
          <cell r="Z22" t="str">
            <v>NH</v>
          </cell>
          <cell r="AD22" t="str">
            <v xml:space="preserve"> </v>
          </cell>
          <cell r="AE22" t="str">
            <v>NO CUMPLE</v>
          </cell>
        </row>
        <row r="23">
          <cell r="W23">
            <v>12</v>
          </cell>
          <cell r="X23" t="str">
            <v xml:space="preserve"> </v>
          </cell>
          <cell r="Y23" t="str">
            <v>NO CUMPLE</v>
          </cell>
          <cell r="Z23" t="str">
            <v>NH</v>
          </cell>
          <cell r="AD23" t="str">
            <v xml:space="preserve"> </v>
          </cell>
          <cell r="AE23" t="str">
            <v>NO CUMPLE</v>
          </cell>
        </row>
        <row r="24">
          <cell r="W24">
            <v>13</v>
          </cell>
          <cell r="X24" t="str">
            <v xml:space="preserve"> </v>
          </cell>
          <cell r="Y24" t="str">
            <v>NO CUMPLE</v>
          </cell>
          <cell r="Z24" t="str">
            <v>NH</v>
          </cell>
          <cell r="AD24" t="str">
            <v xml:space="preserve"> </v>
          </cell>
          <cell r="AE24" t="str">
            <v>NO CUMPLE</v>
          </cell>
        </row>
        <row r="25">
          <cell r="W25">
            <v>14</v>
          </cell>
          <cell r="X25" t="str">
            <v xml:space="preserve"> </v>
          </cell>
          <cell r="Y25" t="str">
            <v>NO CUMPLE</v>
          </cell>
          <cell r="Z25" t="str">
            <v>NH</v>
          </cell>
          <cell r="AD25" t="str">
            <v xml:space="preserve"> </v>
          </cell>
          <cell r="AE25" t="str">
            <v>NO CUMPLE</v>
          </cell>
        </row>
        <row r="26">
          <cell r="W26">
            <v>15</v>
          </cell>
          <cell r="X26" t="str">
            <v xml:space="preserve"> </v>
          </cell>
          <cell r="Y26" t="str">
            <v>NO CUMPLE</v>
          </cell>
          <cell r="Z26" t="str">
            <v>NH</v>
          </cell>
          <cell r="AD26" t="str">
            <v xml:space="preserve"> </v>
          </cell>
          <cell r="AE26" t="str">
            <v>NO CUMPLE</v>
          </cell>
        </row>
      </sheetData>
      <sheetData sheetId="5">
        <row r="6">
          <cell r="M6">
            <v>1</v>
          </cell>
          <cell r="N6" t="str">
            <v>D'INGEL S.A.S.</v>
          </cell>
          <cell r="O6" t="str">
            <v>H</v>
          </cell>
        </row>
        <row r="7">
          <cell r="M7">
            <v>2</v>
          </cell>
          <cell r="N7" t="str">
            <v>UPSISTEMAS S.A.S.</v>
          </cell>
          <cell r="O7" t="str">
            <v>H</v>
          </cell>
        </row>
        <row r="8">
          <cell r="M8">
            <v>3</v>
          </cell>
          <cell r="N8" t="str">
            <v>ECOMIL S.A.S.</v>
          </cell>
          <cell r="O8" t="str">
            <v>H</v>
          </cell>
        </row>
        <row r="9">
          <cell r="M9">
            <v>4</v>
          </cell>
          <cell r="N9" t="str">
            <v>COTEL S.A.S.</v>
          </cell>
          <cell r="O9" t="str">
            <v>H</v>
          </cell>
        </row>
        <row r="10">
          <cell r="M10">
            <v>5</v>
          </cell>
          <cell r="N10" t="str">
            <v>POWERSUN S.A.S.</v>
          </cell>
          <cell r="O10" t="str">
            <v>H</v>
          </cell>
        </row>
        <row r="11">
          <cell r="M11">
            <v>6</v>
          </cell>
          <cell r="N11" t="str">
            <v>EYC INGENIEROS S.A.S.</v>
          </cell>
          <cell r="O11" t="str">
            <v>H</v>
          </cell>
        </row>
        <row r="12">
          <cell r="M12">
            <v>7</v>
          </cell>
          <cell r="N12" t="str">
            <v>GLOBAL WIDE AREA NETWORK S.A.S.</v>
          </cell>
          <cell r="O12" t="str">
            <v>H</v>
          </cell>
        </row>
        <row r="13">
          <cell r="M13">
            <v>8</v>
          </cell>
          <cell r="N13" t="str">
            <v>ABCONTROL INGENIERIA S.A.S.</v>
          </cell>
          <cell r="O13" t="str">
            <v>H</v>
          </cell>
        </row>
        <row r="14">
          <cell r="M14">
            <v>9</v>
          </cell>
          <cell r="N14" t="str">
            <v>CONSORCIO INTERNACIONAL DE SOLUCIONES INTEGRALES S.A.S.</v>
          </cell>
          <cell r="O14" t="str">
            <v>H</v>
          </cell>
        </row>
        <row r="15">
          <cell r="M15">
            <v>10</v>
          </cell>
          <cell r="N15" t="e">
            <v>#N/A</v>
          </cell>
          <cell r="O15" t="str">
            <v>H</v>
          </cell>
        </row>
        <row r="16">
          <cell r="M16">
            <v>11</v>
          </cell>
          <cell r="N16" t="e">
            <v>#N/A</v>
          </cell>
          <cell r="O16" t="str">
            <v>H</v>
          </cell>
        </row>
        <row r="17">
          <cell r="M17">
            <v>12</v>
          </cell>
          <cell r="N17" t="e">
            <v>#N/A</v>
          </cell>
          <cell r="O17" t="str">
            <v>H</v>
          </cell>
        </row>
        <row r="18">
          <cell r="M18">
            <v>13</v>
          </cell>
          <cell r="N18" t="e">
            <v>#N/A</v>
          </cell>
          <cell r="O18" t="str">
            <v>H</v>
          </cell>
        </row>
        <row r="19">
          <cell r="M19">
            <v>14</v>
          </cell>
          <cell r="N19" t="e">
            <v>#N/A</v>
          </cell>
          <cell r="O19" t="str">
            <v>H</v>
          </cell>
        </row>
        <row r="20">
          <cell r="M20">
            <v>15</v>
          </cell>
          <cell r="N20" t="e">
            <v>#N/A</v>
          </cell>
          <cell r="O20" t="str">
            <v>H</v>
          </cell>
        </row>
      </sheetData>
      <sheetData sheetId="6"/>
      <sheetData sheetId="7"/>
      <sheetData sheetId="8">
        <row r="5">
          <cell r="A5">
            <v>1</v>
          </cell>
          <cell r="B5" t="str">
            <v>D'INGEL S.A.S.</v>
          </cell>
          <cell r="C5" t="str">
            <v>H</v>
          </cell>
          <cell r="D5" t="str">
            <v>NH</v>
          </cell>
          <cell r="E5" t="str">
            <v>H</v>
          </cell>
          <cell r="F5" t="str">
            <v>H</v>
          </cell>
          <cell r="G5" t="str">
            <v>NH</v>
          </cell>
          <cell r="H5" t="str">
            <v>H</v>
          </cell>
          <cell r="I5" t="str">
            <v>H</v>
          </cell>
          <cell r="J5" t="str">
            <v>NH</v>
          </cell>
        </row>
        <row r="6">
          <cell r="A6">
            <v>2</v>
          </cell>
          <cell r="B6" t="str">
            <v>UPSISTEMAS S.A.S.</v>
          </cell>
          <cell r="C6" t="str">
            <v>H</v>
          </cell>
          <cell r="D6" t="str">
            <v>NH</v>
          </cell>
          <cell r="E6" t="str">
            <v>H</v>
          </cell>
          <cell r="F6" t="str">
            <v>H</v>
          </cell>
          <cell r="G6" t="str">
            <v>H</v>
          </cell>
          <cell r="H6" t="str">
            <v>H</v>
          </cell>
          <cell r="I6" t="str">
            <v>H</v>
          </cell>
          <cell r="J6" t="str">
            <v>NH</v>
          </cell>
        </row>
        <row r="7">
          <cell r="A7">
            <v>3</v>
          </cell>
          <cell r="B7" t="str">
            <v>ECOMIL S.A.S.</v>
          </cell>
          <cell r="C7" t="str">
            <v>H</v>
          </cell>
          <cell r="D7" t="str">
            <v>NH</v>
          </cell>
          <cell r="E7" t="str">
            <v>H</v>
          </cell>
          <cell r="F7" t="str">
            <v>H</v>
          </cell>
          <cell r="G7" t="str">
            <v>H</v>
          </cell>
          <cell r="H7" t="str">
            <v>H</v>
          </cell>
          <cell r="I7" t="str">
            <v>H</v>
          </cell>
          <cell r="J7" t="str">
            <v>NH</v>
          </cell>
        </row>
        <row r="8">
          <cell r="A8">
            <v>4</v>
          </cell>
          <cell r="B8" t="str">
            <v>COTEL S.A.S.</v>
          </cell>
          <cell r="C8" t="str">
            <v>H</v>
          </cell>
          <cell r="D8" t="str">
            <v>NH</v>
          </cell>
          <cell r="E8" t="str">
            <v>H</v>
          </cell>
          <cell r="F8" t="str">
            <v>H</v>
          </cell>
          <cell r="G8" t="str">
            <v>H</v>
          </cell>
          <cell r="H8" t="str">
            <v>H</v>
          </cell>
          <cell r="I8" t="str">
            <v>H</v>
          </cell>
          <cell r="J8" t="str">
            <v>NH</v>
          </cell>
        </row>
        <row r="9">
          <cell r="A9">
            <v>5</v>
          </cell>
          <cell r="B9" t="str">
            <v>POWERSUN S.A.S.</v>
          </cell>
          <cell r="C9" t="str">
            <v>H</v>
          </cell>
          <cell r="D9" t="str">
            <v>H</v>
          </cell>
          <cell r="E9" t="str">
            <v>H</v>
          </cell>
          <cell r="F9" t="str">
            <v>H</v>
          </cell>
          <cell r="G9" t="str">
            <v>H</v>
          </cell>
          <cell r="H9" t="str">
            <v>H</v>
          </cell>
          <cell r="I9" t="str">
            <v>H</v>
          </cell>
          <cell r="J9" t="str">
            <v>H</v>
          </cell>
        </row>
        <row r="10">
          <cell r="A10">
            <v>6</v>
          </cell>
          <cell r="B10" t="str">
            <v>EYC INGENIEROS S.A.S.</v>
          </cell>
          <cell r="C10" t="str">
            <v>H</v>
          </cell>
          <cell r="D10" t="str">
            <v>NH</v>
          </cell>
          <cell r="E10" t="str">
            <v>H</v>
          </cell>
          <cell r="F10" t="str">
            <v>H</v>
          </cell>
          <cell r="G10" t="str">
            <v>H</v>
          </cell>
          <cell r="H10" t="str">
            <v>H</v>
          </cell>
          <cell r="I10" t="str">
            <v>H</v>
          </cell>
          <cell r="J10" t="str">
            <v>NH</v>
          </cell>
        </row>
        <row r="11">
          <cell r="A11">
            <v>7</v>
          </cell>
          <cell r="B11" t="str">
            <v>GLOBAL WIDE AREA NETWORK S.A.S.</v>
          </cell>
          <cell r="C11" t="str">
            <v>H</v>
          </cell>
          <cell r="D11" t="str">
            <v>NH</v>
          </cell>
          <cell r="E11" t="str">
            <v>H</v>
          </cell>
          <cell r="F11" t="str">
            <v>H</v>
          </cell>
          <cell r="G11" t="str">
            <v>H</v>
          </cell>
          <cell r="H11" t="str">
            <v>H</v>
          </cell>
          <cell r="I11" t="str">
            <v>H</v>
          </cell>
          <cell r="J11" t="str">
            <v>NH</v>
          </cell>
        </row>
        <row r="12">
          <cell r="A12">
            <v>8</v>
          </cell>
          <cell r="B12" t="str">
            <v>ABCONTROL INGENIERIA S.A.S.</v>
          </cell>
          <cell r="C12" t="str">
            <v>H</v>
          </cell>
          <cell r="D12" t="str">
            <v>H</v>
          </cell>
          <cell r="E12" t="str">
            <v>H</v>
          </cell>
          <cell r="F12" t="str">
            <v>H</v>
          </cell>
          <cell r="G12" t="str">
            <v>H</v>
          </cell>
          <cell r="H12" t="str">
            <v>H</v>
          </cell>
          <cell r="I12" t="str">
            <v>H</v>
          </cell>
          <cell r="J12" t="str">
            <v>H</v>
          </cell>
        </row>
        <row r="13">
          <cell r="A13">
            <v>9</v>
          </cell>
          <cell r="B13" t="str">
            <v>CONSORCIO INTERNACIONAL DE SOLUCIONES INTEGRALES S.A.S.</v>
          </cell>
          <cell r="C13" t="str">
            <v>H</v>
          </cell>
          <cell r="D13" t="str">
            <v>H</v>
          </cell>
          <cell r="E13" t="str">
            <v>H</v>
          </cell>
          <cell r="F13" t="str">
            <v>H</v>
          </cell>
          <cell r="G13" t="str">
            <v>H</v>
          </cell>
          <cell r="H13" t="str">
            <v>H</v>
          </cell>
          <cell r="I13" t="str">
            <v>H</v>
          </cell>
          <cell r="J13" t="str">
            <v>H</v>
          </cell>
        </row>
        <row r="14">
          <cell r="A14">
            <v>10</v>
          </cell>
          <cell r="B14">
            <v>0</v>
          </cell>
          <cell r="C14" t="str">
            <v>NH</v>
          </cell>
          <cell r="D14">
            <v>0</v>
          </cell>
          <cell r="E14" t="str">
            <v>H</v>
          </cell>
          <cell r="F14" t="str">
            <v xml:space="preserve"> </v>
          </cell>
          <cell r="G14">
            <v>0</v>
          </cell>
          <cell r="H14" t="e">
            <v>#N/A</v>
          </cell>
          <cell r="I14" t="str">
            <v>H</v>
          </cell>
          <cell r="J14">
            <v>0</v>
          </cell>
        </row>
        <row r="15">
          <cell r="A15">
            <v>11</v>
          </cell>
          <cell r="B15">
            <v>0</v>
          </cell>
          <cell r="C15" t="str">
            <v>NH</v>
          </cell>
          <cell r="D15">
            <v>0</v>
          </cell>
          <cell r="E15" t="str">
            <v>H</v>
          </cell>
          <cell r="F15" t="str">
            <v xml:space="preserve"> </v>
          </cell>
          <cell r="G15">
            <v>0</v>
          </cell>
          <cell r="H15" t="e">
            <v>#N/A</v>
          </cell>
          <cell r="I15" t="str">
            <v>H</v>
          </cell>
          <cell r="J15">
            <v>0</v>
          </cell>
        </row>
        <row r="16">
          <cell r="A16">
            <v>12</v>
          </cell>
          <cell r="B16" t="e">
            <v>#N/A</v>
          </cell>
          <cell r="C16" t="str">
            <v>NH</v>
          </cell>
          <cell r="D16">
            <v>0</v>
          </cell>
          <cell r="E16" t="str">
            <v>H</v>
          </cell>
          <cell r="F16" t="str">
            <v xml:space="preserve"> </v>
          </cell>
          <cell r="G16">
            <v>0</v>
          </cell>
          <cell r="H16" t="e">
            <v>#N/A</v>
          </cell>
          <cell r="I16" t="str">
            <v>H</v>
          </cell>
          <cell r="J16" t="str">
            <v xml:space="preserve"> </v>
          </cell>
        </row>
        <row r="17">
          <cell r="A17">
            <v>13</v>
          </cell>
          <cell r="B17" t="e">
            <v>#N/A</v>
          </cell>
          <cell r="C17" t="str">
            <v>NH</v>
          </cell>
          <cell r="D17">
            <v>0</v>
          </cell>
          <cell r="E17" t="str">
            <v>H</v>
          </cell>
          <cell r="F17" t="str">
            <v xml:space="preserve"> </v>
          </cell>
          <cell r="G17">
            <v>0</v>
          </cell>
          <cell r="H17" t="e">
            <v>#N/A</v>
          </cell>
          <cell r="I17" t="str">
            <v>H</v>
          </cell>
          <cell r="J17" t="str">
            <v xml:space="preserve"> </v>
          </cell>
        </row>
        <row r="18">
          <cell r="A18">
            <v>14</v>
          </cell>
          <cell r="B18" t="e">
            <v>#N/A</v>
          </cell>
          <cell r="C18" t="str">
            <v>NH</v>
          </cell>
          <cell r="D18">
            <v>0</v>
          </cell>
          <cell r="E18" t="str">
            <v>H</v>
          </cell>
          <cell r="F18" t="str">
            <v xml:space="preserve"> </v>
          </cell>
          <cell r="G18">
            <v>0</v>
          </cell>
          <cell r="H18" t="e">
            <v>#N/A</v>
          </cell>
          <cell r="I18" t="str">
            <v>H</v>
          </cell>
          <cell r="J18" t="str">
            <v xml:space="preserve"> </v>
          </cell>
        </row>
        <row r="19">
          <cell r="A19">
            <v>15</v>
          </cell>
          <cell r="B19" t="e">
            <v>#N/A</v>
          </cell>
          <cell r="C19" t="str">
            <v>NH</v>
          </cell>
          <cell r="D19">
            <v>0</v>
          </cell>
          <cell r="E19" t="str">
            <v>H</v>
          </cell>
          <cell r="F19" t="str">
            <v xml:space="preserve"> </v>
          </cell>
          <cell r="G19">
            <v>0</v>
          </cell>
          <cell r="H19" t="e">
            <v>#N/A</v>
          </cell>
          <cell r="I19" t="str">
            <v>H</v>
          </cell>
          <cell r="J19" t="str">
            <v xml:space="preserve"> </v>
          </cell>
        </row>
      </sheetData>
      <sheetData sheetId="9">
        <row r="34">
          <cell r="D34">
            <v>1</v>
          </cell>
          <cell r="E34">
            <v>258000000</v>
          </cell>
        </row>
        <row r="35">
          <cell r="D35">
            <v>2</v>
          </cell>
          <cell r="E35">
            <v>262849147.28430262</v>
          </cell>
        </row>
        <row r="36">
          <cell r="D36">
            <v>3</v>
          </cell>
          <cell r="E36">
            <v>267608200</v>
          </cell>
        </row>
        <row r="37">
          <cell r="D37">
            <v>4</v>
          </cell>
          <cell r="E37">
            <v>280046388.99999994</v>
          </cell>
        </row>
        <row r="38">
          <cell r="D38">
            <v>5</v>
          </cell>
          <cell r="E38">
            <v>190970010</v>
          </cell>
        </row>
        <row r="39">
          <cell r="D39">
            <v>6</v>
          </cell>
          <cell r="E39">
            <v>248000000</v>
          </cell>
        </row>
        <row r="40">
          <cell r="D40">
            <v>7</v>
          </cell>
          <cell r="E40">
            <v>243357231</v>
          </cell>
        </row>
        <row r="41">
          <cell r="D41">
            <v>8</v>
          </cell>
          <cell r="E41">
            <v>281694396</v>
          </cell>
        </row>
        <row r="42">
          <cell r="D42">
            <v>9</v>
          </cell>
          <cell r="E42">
            <v>309362348</v>
          </cell>
        </row>
      </sheetData>
      <sheetData sheetId="10">
        <row r="12">
          <cell r="Z12">
            <v>816.66666666666663</v>
          </cell>
          <cell r="AA12">
            <v>1</v>
          </cell>
        </row>
        <row r="13">
          <cell r="Z13">
            <v>780</v>
          </cell>
          <cell r="AA13">
            <v>2</v>
          </cell>
        </row>
        <row r="14">
          <cell r="Z14">
            <v>726.66666666666663</v>
          </cell>
          <cell r="AA14">
            <v>3</v>
          </cell>
        </row>
        <row r="15">
          <cell r="Z15" t="str">
            <v xml:space="preserve"> </v>
          </cell>
          <cell r="AA15">
            <v>4</v>
          </cell>
        </row>
        <row r="16">
          <cell r="Z16" t="str">
            <v xml:space="preserve"> </v>
          </cell>
          <cell r="AA16">
            <v>5</v>
          </cell>
        </row>
        <row r="17">
          <cell r="Z17" t="str">
            <v xml:space="preserve"> </v>
          </cell>
          <cell r="AA17">
            <v>6</v>
          </cell>
        </row>
        <row r="18">
          <cell r="Z18" t="str">
            <v xml:space="preserve"> </v>
          </cell>
          <cell r="AA18">
            <v>7</v>
          </cell>
        </row>
        <row r="19">
          <cell r="Z19" t="str">
            <v xml:space="preserve"> </v>
          </cell>
          <cell r="AA19">
            <v>8</v>
          </cell>
        </row>
        <row r="20">
          <cell r="Z20" t="str">
            <v xml:space="preserve"> </v>
          </cell>
          <cell r="AA20">
            <v>9</v>
          </cell>
        </row>
        <row r="21">
          <cell r="Z21" t="str">
            <v xml:space="preserve"> </v>
          </cell>
          <cell r="AA21">
            <v>10</v>
          </cell>
        </row>
        <row r="22">
          <cell r="Z22" t="str">
            <v xml:space="preserve"> </v>
          </cell>
          <cell r="AA22">
            <v>11</v>
          </cell>
        </row>
      </sheetData>
    </sheetDataSet>
  </externalBook>
</externalLink>
</file>

<file path=xl/tables/table1.xml><?xml version="1.0" encoding="utf-8"?>
<table xmlns="http://schemas.openxmlformats.org/spreadsheetml/2006/main" id="2" name="Tabla1" displayName="Tabla1" ref="B9:G14" totalsRowShown="0" headerRowDxfId="65" dataDxfId="63" headerRowBorderDxfId="64" tableBorderDxfId="62" totalsRowBorderDxfId="61">
  <tableColumns count="6">
    <tableColumn id="2" name="ÍTEM" dataDxfId="60"/>
    <tableColumn id="9" name="DESCRIPCIÓN" dataDxfId="59"/>
    <tableColumn id="3" name="UNIDAD" dataDxfId="58"/>
    <tableColumn id="4" name="CANTIDAD " dataDxfId="57" dataCellStyle="Millares [0]"/>
    <tableColumn id="5" name="PRECIO UNITARIO " dataDxfId="56" dataCellStyle="Moneda [0]"/>
    <tableColumn id="6" name="PRECIO TOTAL" dataDxfId="55">
      <calculatedColumnFormula>E10*F10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a14" displayName="Tabla14" ref="I9:O14" totalsRowShown="0" headerRowDxfId="54" dataDxfId="52" headerRowBorderDxfId="53" tableBorderDxfId="51" totalsRowBorderDxfId="50">
  <tableColumns count="7">
    <tableColumn id="2" name="ÍTEM" dataDxfId="49"/>
    <tableColumn id="9" name="DESCRIPCIÓN" dataDxfId="48"/>
    <tableColumn id="3" name="UNIDAD" dataDxfId="47"/>
    <tableColumn id="4" name="CANTIDAD " dataDxfId="46" dataCellStyle="Millares [0]"/>
    <tableColumn id="5" name="PRECIO UNITARIO " dataDxfId="45" dataCellStyle="Moneda [0]"/>
    <tableColumn id="6" name="PRECIO TOTAL" dataDxfId="44">
      <calculatedColumnFormula>L10*M10</calculatedColumnFormula>
    </tableColumn>
    <tableColumn id="1" name="PRECIO EN DÓLARES" dataDxfId="43">
      <calculatedColumnFormula>Tabla14[[#This Row],[PRECIO TOTAL]]/$M$19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 name="Tabla12" displayName="Tabla12" ref="Y9:AE14" totalsRowShown="0" headerRowDxfId="42" dataDxfId="40" headerRowBorderDxfId="41" tableBorderDxfId="39" totalsRowBorderDxfId="38">
  <tableColumns count="7">
    <tableColumn id="2" name="ÍTEM" dataDxfId="37"/>
    <tableColumn id="9" name="DESCRIPCIÓN" dataDxfId="36"/>
    <tableColumn id="3" name="UNIDAD" dataDxfId="35"/>
    <tableColumn id="4" name="CANTIDAD " dataDxfId="34" dataCellStyle="Millares [0]"/>
    <tableColumn id="5" name="PRECIO UNITARIO " dataDxfId="33" dataCellStyle="Moneda [0]"/>
    <tableColumn id="6" name="PRECIO TOTAL" dataDxfId="32">
      <calculatedColumnFormula>AB10*AC10</calculatedColumnFormula>
    </tableColumn>
    <tableColumn id="1" name="PRECIO EN DÓLARES" dataDxfId="31">
      <calculatedColumnFormula>Tabla12[[#This Row],[PRECIO TOTAL]]/$AC$19</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Tabla15" displayName="Tabla15" ref="AO9:AU14" totalsRowShown="0" headerRowDxfId="30" dataDxfId="28" headerRowBorderDxfId="29" tableBorderDxfId="27" totalsRowBorderDxfId="26">
  <tableColumns count="7">
    <tableColumn id="2" name="ÍTEM" dataDxfId="25"/>
    <tableColumn id="9" name="DESCRIPCIÓN" dataDxfId="24"/>
    <tableColumn id="3" name="UNIDAD" dataDxfId="23"/>
    <tableColumn id="4" name="CANTIDAD " dataDxfId="22" dataCellStyle="Millares [0]"/>
    <tableColumn id="5" name="PRECIO UNITARIO " dataDxfId="21" dataCellStyle="Moneda [0]"/>
    <tableColumn id="6" name="PRECIO TOTAL" dataDxfId="20">
      <calculatedColumnFormula>AR10*AS10</calculatedColumnFormula>
    </tableColumn>
    <tableColumn id="1" name="PRECIO EN DÓLARES" dataDxfId="19" dataCellStyle="Moneda [0]">
      <calculatedColumnFormula>Tabla15[[#This Row],[PRECIO TOTAL]]/$AS$19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41"/>
  <sheetViews>
    <sheetView showGridLines="0" zoomScaleNormal="100" zoomScaleSheetLayoutView="90" zoomScalePageLayoutView="90" workbookViewId="0">
      <selection activeCell="B9" sqref="B9"/>
    </sheetView>
  </sheetViews>
  <sheetFormatPr baseColWidth="10" defaultColWidth="11.42578125" defaultRowHeight="15"/>
  <cols>
    <col min="1" max="1" width="7.85546875" style="379" customWidth="1"/>
    <col min="2" max="2" width="111.85546875" style="379" customWidth="1"/>
    <col min="3" max="16384" width="11.42578125" style="379"/>
  </cols>
  <sheetData>
    <row r="1" spans="1:2" ht="37.5" customHeight="1">
      <c r="A1" s="509" t="s">
        <v>4</v>
      </c>
      <c r="B1" s="510"/>
    </row>
    <row r="2" spans="1:2" ht="51" customHeight="1">
      <c r="A2" s="516" t="s">
        <v>299</v>
      </c>
      <c r="B2" s="517"/>
    </row>
    <row r="3" spans="1:2" ht="15.75">
      <c r="A3" s="516" t="s">
        <v>97</v>
      </c>
      <c r="B3" s="517"/>
    </row>
    <row r="4" spans="1:2" ht="122.25" customHeight="1">
      <c r="A4" s="514" t="s">
        <v>301</v>
      </c>
      <c r="B4" s="515"/>
    </row>
    <row r="5" spans="1:2" ht="27" customHeight="1">
      <c r="A5" s="512" t="s">
        <v>23</v>
      </c>
      <c r="B5" s="513"/>
    </row>
    <row r="6" spans="1:2" ht="15.75">
      <c r="A6" s="9"/>
      <c r="B6" s="9"/>
    </row>
    <row r="7" spans="1:2" ht="29.25" customHeight="1">
      <c r="A7" s="380" t="s">
        <v>25</v>
      </c>
      <c r="B7" s="381" t="s">
        <v>3</v>
      </c>
    </row>
    <row r="8" spans="1:2" ht="22.5" customHeight="1">
      <c r="A8" s="382">
        <v>1</v>
      </c>
      <c r="B8" s="383" t="s">
        <v>302</v>
      </c>
    </row>
    <row r="9" spans="1:2" ht="22.5" customHeight="1">
      <c r="A9" s="382">
        <v>2</v>
      </c>
      <c r="B9" s="383" t="s">
        <v>303</v>
      </c>
    </row>
    <row r="10" spans="1:2" ht="22.5" customHeight="1">
      <c r="A10" s="382">
        <v>3</v>
      </c>
      <c r="B10" s="383" t="s">
        <v>304</v>
      </c>
    </row>
    <row r="11" spans="1:2" ht="22.5" hidden="1" customHeight="1">
      <c r="A11" s="382">
        <v>4</v>
      </c>
      <c r="B11" s="383"/>
    </row>
    <row r="12" spans="1:2" ht="22.5" hidden="1" customHeight="1">
      <c r="A12" s="382">
        <v>5</v>
      </c>
      <c r="B12" s="383"/>
    </row>
    <row r="13" spans="1:2" ht="22.5" hidden="1" customHeight="1">
      <c r="A13" s="382">
        <v>6</v>
      </c>
      <c r="B13" s="383"/>
    </row>
    <row r="14" spans="1:2" ht="22.5" hidden="1" customHeight="1">
      <c r="A14" s="384">
        <v>7</v>
      </c>
      <c r="B14" s="385" t="s">
        <v>232</v>
      </c>
    </row>
    <row r="15" spans="1:2" ht="22.5" hidden="1" customHeight="1">
      <c r="A15" s="384">
        <v>8</v>
      </c>
      <c r="B15" s="386" t="s">
        <v>233</v>
      </c>
    </row>
    <row r="16" spans="1:2" ht="22.5" hidden="1" customHeight="1">
      <c r="A16" s="384">
        <v>9</v>
      </c>
      <c r="B16" s="386" t="s">
        <v>234</v>
      </c>
    </row>
    <row r="17" spans="1:2" ht="22.5" hidden="1" customHeight="1">
      <c r="A17" s="384">
        <v>10</v>
      </c>
      <c r="B17" s="386" t="s">
        <v>235</v>
      </c>
    </row>
    <row r="18" spans="1:2" ht="22.5" hidden="1" customHeight="1">
      <c r="A18" s="384">
        <v>11</v>
      </c>
      <c r="B18" s="386" t="s">
        <v>236</v>
      </c>
    </row>
    <row r="19" spans="1:2" ht="22.5" hidden="1" customHeight="1">
      <c r="A19" s="384">
        <v>12</v>
      </c>
      <c r="B19" s="386" t="s">
        <v>237</v>
      </c>
    </row>
    <row r="20" spans="1:2" ht="22.5" hidden="1" customHeight="1">
      <c r="A20" s="384">
        <v>13</v>
      </c>
      <c r="B20" s="386" t="s">
        <v>128</v>
      </c>
    </row>
    <row r="21" spans="1:2" ht="22.5" hidden="1" customHeight="1">
      <c r="A21" s="384">
        <v>14</v>
      </c>
      <c r="B21" s="386" t="s">
        <v>129</v>
      </c>
    </row>
    <row r="22" spans="1:2" ht="22.5" hidden="1" customHeight="1">
      <c r="A22" s="384">
        <v>15</v>
      </c>
      <c r="B22" s="386" t="s">
        <v>130</v>
      </c>
    </row>
    <row r="23" spans="1:2" ht="22.5" hidden="1" customHeight="1">
      <c r="A23" s="384">
        <v>16</v>
      </c>
      <c r="B23" s="386" t="s">
        <v>238</v>
      </c>
    </row>
    <row r="24" spans="1:2" ht="22.5" hidden="1" customHeight="1">
      <c r="A24" s="384">
        <v>17</v>
      </c>
      <c r="B24" s="386" t="s">
        <v>239</v>
      </c>
    </row>
    <row r="25" spans="1:2" ht="22.5" hidden="1" customHeight="1">
      <c r="A25" s="384">
        <v>18</v>
      </c>
      <c r="B25" s="386" t="s">
        <v>240</v>
      </c>
    </row>
    <row r="26" spans="1:2" ht="22.5" hidden="1" customHeight="1">
      <c r="A26" s="384">
        <v>19</v>
      </c>
      <c r="B26" s="386" t="s">
        <v>241</v>
      </c>
    </row>
    <row r="27" spans="1:2" ht="22.5" hidden="1" customHeight="1">
      <c r="A27" s="384">
        <v>20</v>
      </c>
      <c r="B27" s="386" t="s">
        <v>242</v>
      </c>
    </row>
    <row r="28" spans="1:2" ht="22.5" hidden="1" customHeight="1">
      <c r="A28" s="384">
        <v>21</v>
      </c>
      <c r="B28" s="386" t="s">
        <v>243</v>
      </c>
    </row>
    <row r="29" spans="1:2" ht="22.5" hidden="1" customHeight="1">
      <c r="A29" s="384">
        <v>22</v>
      </c>
      <c r="B29" s="386" t="s">
        <v>244</v>
      </c>
    </row>
    <row r="30" spans="1:2" ht="22.5" hidden="1" customHeight="1">
      <c r="A30" s="384">
        <v>23</v>
      </c>
      <c r="B30" s="386" t="s">
        <v>245</v>
      </c>
    </row>
    <row r="31" spans="1:2" ht="22.5" hidden="1" customHeight="1">
      <c r="A31" s="384">
        <v>24</v>
      </c>
      <c r="B31" s="386" t="s">
        <v>246</v>
      </c>
    </row>
    <row r="32" spans="1:2" ht="22.5" hidden="1" customHeight="1">
      <c r="A32" s="384">
        <v>25</v>
      </c>
      <c r="B32" s="386" t="s">
        <v>247</v>
      </c>
    </row>
    <row r="33" spans="1:2" ht="22.5" hidden="1" customHeight="1">
      <c r="A33" s="384">
        <v>26</v>
      </c>
      <c r="B33" s="386" t="s">
        <v>248</v>
      </c>
    </row>
    <row r="34" spans="1:2" ht="22.5" hidden="1" customHeight="1">
      <c r="A34" s="384">
        <v>27</v>
      </c>
      <c r="B34" s="386" t="s">
        <v>249</v>
      </c>
    </row>
    <row r="35" spans="1:2" ht="22.5" hidden="1" customHeight="1">
      <c r="A35" s="384">
        <v>28</v>
      </c>
      <c r="B35" s="387" t="s">
        <v>250</v>
      </c>
    </row>
    <row r="36" spans="1:2" ht="22.5" hidden="1" customHeight="1">
      <c r="A36" s="384">
        <v>29</v>
      </c>
      <c r="B36" s="387" t="s">
        <v>251</v>
      </c>
    </row>
    <row r="37" spans="1:2" ht="22.5" hidden="1" customHeight="1">
      <c r="A37" s="384">
        <v>30</v>
      </c>
      <c r="B37" s="387" t="s">
        <v>252</v>
      </c>
    </row>
    <row r="38" spans="1:2" ht="22.5" customHeight="1">
      <c r="A38" s="388"/>
      <c r="B38" s="389"/>
    </row>
    <row r="39" spans="1:2" ht="20.45" customHeight="1">
      <c r="A39" s="390"/>
      <c r="B39" s="389"/>
    </row>
    <row r="40" spans="1:2" ht="12.75" customHeight="1">
      <c r="A40" s="511" t="s">
        <v>306</v>
      </c>
      <c r="B40" s="511"/>
    </row>
    <row r="41" spans="1:2" ht="70.5" customHeight="1">
      <c r="A41" s="511" t="s">
        <v>305</v>
      </c>
      <c r="B41" s="511"/>
    </row>
  </sheetData>
  <sheetProtection algorithmName="SHA-512" hashValue="v1QkQBJKLI7zBLgjWh1sdrwy7ipAcv64xwsPSK+wGswkoDOOsrSHVANIFCElrArJ1CfCXGbRnGijUlxSkYpghw==" saltValue="wEwp+kRxYBS+LT+dvrubVA==" spinCount="100000" sheet="1" objects="1" scenarios="1"/>
  <mergeCells count="7">
    <mergeCell ref="A1:B1"/>
    <mergeCell ref="A40:B40"/>
    <mergeCell ref="A41:B41"/>
    <mergeCell ref="A5:B5"/>
    <mergeCell ref="A4:B4"/>
    <mergeCell ref="A2:B2"/>
    <mergeCell ref="A3:B3"/>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K13"/>
  <sheetViews>
    <sheetView zoomScale="85" zoomScaleNormal="85" workbookViewId="0">
      <pane xSplit="3" ySplit="4" topLeftCell="D5" activePane="bottomRight" state="frozen"/>
      <selection pane="topRight" activeCell="C1" sqref="C1"/>
      <selection pane="bottomLeft" activeCell="A5" sqref="A5"/>
      <selection pane="bottomRight" activeCell="G22" sqref="G21:G22"/>
    </sheetView>
  </sheetViews>
  <sheetFormatPr baseColWidth="10" defaultRowHeight="15"/>
  <cols>
    <col min="1" max="1" width="5" style="496" customWidth="1"/>
    <col min="2" max="2" width="5" style="496" bestFit="1" customWidth="1"/>
    <col min="3" max="3" width="37" style="496" customWidth="1"/>
    <col min="4" max="4" width="10.7109375" style="508" customWidth="1"/>
    <col min="5" max="5" width="9" style="508" customWidth="1"/>
    <col min="6" max="6" width="11.42578125" style="508" customWidth="1"/>
    <col min="7" max="7" width="9.85546875" style="496" customWidth="1"/>
    <col min="8" max="8" width="8.5703125" style="496" customWidth="1"/>
    <col min="9" max="9" width="6.42578125" style="496" customWidth="1"/>
    <col min="10" max="10" width="34.5703125" style="496" customWidth="1"/>
    <col min="11" max="32" width="20.7109375" style="496" customWidth="1"/>
    <col min="33" max="16384" width="11.42578125" style="496"/>
  </cols>
  <sheetData>
    <row r="4" spans="2:11" s="487" customFormat="1" ht="141.75" customHeight="1">
      <c r="B4" s="483" t="s">
        <v>25</v>
      </c>
      <c r="C4" s="484" t="s">
        <v>3</v>
      </c>
      <c r="D4" s="483" t="s">
        <v>69</v>
      </c>
      <c r="E4" s="483" t="s">
        <v>70</v>
      </c>
      <c r="F4" s="483" t="s">
        <v>406</v>
      </c>
      <c r="G4" s="483" t="s">
        <v>89</v>
      </c>
      <c r="H4" s="483" t="s">
        <v>78</v>
      </c>
      <c r="I4" s="485" t="s">
        <v>74</v>
      </c>
      <c r="J4" s="484" t="s">
        <v>106</v>
      </c>
      <c r="K4" s="486"/>
    </row>
    <row r="5" spans="2:11" ht="129" customHeight="1">
      <c r="B5" s="488">
        <v>1</v>
      </c>
      <c r="C5" s="489" t="str">
        <f t="shared" ref="C5:C7" si="0">VLOOKUP(B5,LISTA_OFERENTES,2,FALSE)</f>
        <v>MCAD TRAINING &amp; CONSULTING S.A.S.</v>
      </c>
      <c r="D5" s="490" t="str">
        <f t="shared" ref="D5:D7" ca="1" si="1">VLOOKUP(B5,EXPERIENCIA,4,FALSE)</f>
        <v>H</v>
      </c>
      <c r="E5" s="859" t="s">
        <v>291</v>
      </c>
      <c r="F5" s="491" t="s">
        <v>289</v>
      </c>
      <c r="G5" s="492" t="str">
        <f>VLOOKUP(B5,PRESUPUESTO,3,FALSE)</f>
        <v>H</v>
      </c>
      <c r="H5" s="493" t="s">
        <v>291</v>
      </c>
      <c r="I5" s="493" t="str">
        <f ca="1">IFERROR(IF(AND(D5="H",E5="H",F5="H",G5="H",H5="H"),"H","NH")," ")</f>
        <v>NH</v>
      </c>
      <c r="J5" s="494" t="s">
        <v>407</v>
      </c>
      <c r="K5" s="495"/>
    </row>
    <row r="6" spans="2:11" ht="15.75">
      <c r="B6" s="488">
        <v>2</v>
      </c>
      <c r="C6" s="489" t="str">
        <f t="shared" si="0"/>
        <v>GOLD SYS</v>
      </c>
      <c r="D6" s="490" t="str">
        <f t="shared" ca="1" si="1"/>
        <v>H</v>
      </c>
      <c r="E6" s="491" t="str">
        <f t="shared" ref="E6:E7" si="2">VLOOKUP(B6,C_FINANCIERA,3,FALSE)</f>
        <v>H</v>
      </c>
      <c r="F6" s="491" t="s">
        <v>289</v>
      </c>
      <c r="G6" s="492" t="str">
        <f>VLOOKUP(B6,PRESUPUESTO,3,FALSE)</f>
        <v>H</v>
      </c>
      <c r="H6" s="315" t="s">
        <v>289</v>
      </c>
      <c r="I6" s="493" t="str">
        <f t="shared" ref="I6:I7" ca="1" si="3">IFERROR(IF(AND(D6="H",E6="H",F6="H",G6="H",H6="H"),"H","NH")," ")</f>
        <v>H</v>
      </c>
      <c r="J6" s="497"/>
      <c r="K6" s="495"/>
    </row>
    <row r="7" spans="2:11" ht="30">
      <c r="B7" s="488">
        <v>3</v>
      </c>
      <c r="C7" s="489" t="str">
        <f t="shared" si="0"/>
        <v>CONTROLES EMPRESARIALES S.A.S.</v>
      </c>
      <c r="D7" s="490" t="str">
        <f t="shared" ca="1" si="1"/>
        <v>H</v>
      </c>
      <c r="E7" s="491" t="str">
        <f t="shared" si="2"/>
        <v>H</v>
      </c>
      <c r="F7" s="491" t="s">
        <v>289</v>
      </c>
      <c r="G7" s="492" t="str">
        <f>VLOOKUP(B7,PRESUPUESTO,3,FALSE)</f>
        <v>H</v>
      </c>
      <c r="H7" s="315" t="s">
        <v>289</v>
      </c>
      <c r="I7" s="493" t="str">
        <f t="shared" ca="1" si="3"/>
        <v>H</v>
      </c>
      <c r="J7" s="497"/>
      <c r="K7" s="495"/>
    </row>
    <row r="8" spans="2:11" s="505" customFormat="1" ht="97.5" hidden="1" customHeight="1">
      <c r="B8" s="384"/>
      <c r="C8" s="498"/>
      <c r="D8" s="499"/>
      <c r="E8" s="500"/>
      <c r="F8" s="501"/>
      <c r="G8" s="502"/>
      <c r="H8" s="503"/>
      <c r="I8" s="504"/>
      <c r="J8" s="497"/>
    </row>
    <row r="9" spans="2:11" s="505" customFormat="1" ht="15.75" hidden="1">
      <c r="B9" s="384"/>
      <c r="C9" s="498"/>
      <c r="D9" s="499"/>
      <c r="E9" s="500"/>
      <c r="F9" s="501"/>
      <c r="G9" s="502"/>
      <c r="H9" s="503"/>
      <c r="I9" s="504"/>
      <c r="J9" s="506"/>
    </row>
    <row r="10" spans="2:11" s="505" customFormat="1" ht="15.75" hidden="1">
      <c r="B10" s="384"/>
      <c r="C10" s="498"/>
      <c r="D10" s="499"/>
      <c r="E10" s="500"/>
      <c r="F10" s="501"/>
      <c r="G10" s="502"/>
      <c r="H10" s="503"/>
      <c r="I10" s="504"/>
      <c r="J10" s="506"/>
    </row>
    <row r="11" spans="2:11" s="505" customFormat="1" ht="15.75" hidden="1">
      <c r="B11" s="384"/>
      <c r="C11" s="498"/>
      <c r="D11" s="499"/>
      <c r="E11" s="500"/>
      <c r="F11" s="501"/>
      <c r="G11" s="502"/>
      <c r="H11" s="507"/>
      <c r="I11" s="504"/>
      <c r="J11" s="506"/>
    </row>
    <row r="12" spans="2:11" s="505" customFormat="1" ht="15.75" hidden="1">
      <c r="B12" s="384"/>
      <c r="C12" s="498"/>
      <c r="D12" s="499"/>
      <c r="E12" s="500"/>
      <c r="F12" s="501"/>
      <c r="G12" s="502"/>
      <c r="H12" s="507"/>
      <c r="I12" s="504"/>
      <c r="J12" s="506"/>
    </row>
    <row r="13" spans="2:11" s="505" customFormat="1" ht="15.75" hidden="1">
      <c r="B13" s="384"/>
      <c r="C13" s="498"/>
      <c r="D13" s="499"/>
      <c r="E13" s="500"/>
      <c r="F13" s="501"/>
      <c r="G13" s="502"/>
      <c r="H13" s="507"/>
      <c r="I13" s="504"/>
      <c r="J13" s="506"/>
    </row>
  </sheetData>
  <sheetProtection algorithmName="SHA-512" hashValue="gMQUpEjPbSS2kuxaaQCI3OzIBl6cHHui4fZFGScktcOHzeUxY1me0Gu8E45LujUy7p4VV9fCrPvMCF7FM1qbkA==" saltValue="DfgbwE/MMup/f/sgZT9+CQ==" spinCount="100000" sheet="1" objects="1" scenarios="1"/>
  <conditionalFormatting sqref="I5:I13">
    <cfRule type="cellIs" dxfId="6" priority="19" operator="equal">
      <formula>"NH"</formula>
    </cfRule>
    <cfRule type="cellIs" dxfId="5" priority="20" operator="equal">
      <formula>"H"</formula>
    </cfRule>
  </conditionalFormatting>
  <conditionalFormatting sqref="H5">
    <cfRule type="cellIs" dxfId="4" priority="1" operator="equal">
      <formula>"NH"</formula>
    </cfRule>
    <cfRule type="cellIs" dxfId="3" priority="2" operator="equal">
      <formula>"H"</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0"/>
  <sheetViews>
    <sheetView showGridLines="0" tabSelected="1" zoomScale="70" zoomScaleNormal="70" workbookViewId="0">
      <selection activeCell="S9" sqref="S9"/>
    </sheetView>
  </sheetViews>
  <sheetFormatPr baseColWidth="10" defaultColWidth="11.42578125" defaultRowHeight="15.75"/>
  <cols>
    <col min="1" max="1" width="4.42578125" style="317" customWidth="1"/>
    <col min="2" max="2" width="6.140625" style="317" customWidth="1"/>
    <col min="3" max="3" width="17" style="317" customWidth="1"/>
    <col min="4" max="4" width="22.7109375" style="317" customWidth="1"/>
    <col min="5" max="5" width="5.5703125" style="317" customWidth="1"/>
    <col min="6" max="6" width="10" style="317" customWidth="1"/>
    <col min="7" max="7" width="17" style="317" customWidth="1"/>
    <col min="8" max="13" width="12.85546875" style="317" customWidth="1"/>
    <col min="14" max="14" width="21.42578125" style="317" customWidth="1"/>
    <col min="15" max="15" width="13.85546875" style="317" customWidth="1"/>
    <col min="16" max="16" width="18.85546875" style="317" customWidth="1"/>
    <col min="17" max="17" width="16.42578125" style="317" bestFit="1" customWidth="1"/>
    <col min="18" max="18" width="47.28515625" style="317" customWidth="1"/>
    <col min="19" max="19" width="13.7109375" style="316" customWidth="1"/>
    <col min="20" max="20" width="8.28515625" style="316" customWidth="1"/>
    <col min="21" max="22" width="13.7109375" style="317" hidden="1" customWidth="1"/>
    <col min="23" max="23" width="11.42578125" style="317" customWidth="1"/>
    <col min="24" max="16384" width="11.42578125" style="317"/>
  </cols>
  <sheetData>
    <row r="2" spans="2:22" ht="25.5" customHeight="1">
      <c r="B2" s="842" t="str">
        <f>+'1_ENTREGA'!A1</f>
        <v>UNIVERSIDAD DE ANTIOQUIA</v>
      </c>
      <c r="C2" s="843"/>
      <c r="D2" s="843"/>
      <c r="E2" s="843"/>
      <c r="F2" s="843"/>
      <c r="G2" s="843"/>
      <c r="H2" s="843"/>
      <c r="I2" s="843"/>
      <c r="J2" s="843"/>
      <c r="K2" s="843"/>
      <c r="L2" s="843"/>
      <c r="M2" s="843"/>
      <c r="N2" s="843"/>
      <c r="O2" s="843"/>
      <c r="P2" s="843"/>
      <c r="Q2" s="843"/>
      <c r="R2" s="844"/>
    </row>
    <row r="3" spans="2:22" ht="48" customHeight="1">
      <c r="B3" s="845" t="str">
        <f>+'1_ENTREGA'!A2</f>
        <v>Invitación Pública N° VA-034-2021</v>
      </c>
      <c r="C3" s="846"/>
      <c r="D3" s="846"/>
      <c r="E3" s="846"/>
      <c r="F3" s="846"/>
      <c r="G3" s="846"/>
      <c r="H3" s="846"/>
      <c r="I3" s="846"/>
      <c r="J3" s="846"/>
      <c r="K3" s="846"/>
      <c r="L3" s="846"/>
      <c r="M3" s="846"/>
      <c r="N3" s="846"/>
      <c r="O3" s="846"/>
      <c r="P3" s="846"/>
      <c r="Q3" s="846"/>
      <c r="R3" s="847"/>
    </row>
    <row r="4" spans="2:22" ht="90.75" customHeight="1">
      <c r="B4" s="848"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C4" s="849"/>
      <c r="D4" s="849"/>
      <c r="E4" s="849"/>
      <c r="F4" s="849"/>
      <c r="G4" s="849"/>
      <c r="H4" s="849"/>
      <c r="I4" s="849"/>
      <c r="J4" s="849"/>
      <c r="K4" s="849"/>
      <c r="L4" s="849"/>
      <c r="M4" s="849"/>
      <c r="N4" s="849"/>
      <c r="O4" s="849"/>
      <c r="P4" s="849"/>
      <c r="Q4" s="849"/>
      <c r="R4" s="850"/>
    </row>
    <row r="5" spans="2:22" ht="26.25" customHeight="1">
      <c r="B5" s="851" t="s">
        <v>370</v>
      </c>
      <c r="C5" s="852"/>
      <c r="D5" s="852"/>
      <c r="E5" s="852"/>
      <c r="F5" s="852"/>
      <c r="G5" s="852"/>
      <c r="H5" s="852"/>
      <c r="I5" s="852"/>
      <c r="J5" s="852"/>
      <c r="K5" s="852"/>
      <c r="L5" s="852"/>
      <c r="M5" s="852"/>
      <c r="N5" s="852"/>
      <c r="O5" s="852"/>
      <c r="P5" s="852"/>
      <c r="Q5" s="852"/>
      <c r="R5" s="853"/>
    </row>
    <row r="6" spans="2:22" ht="16.5" thickBot="1">
      <c r="B6" s="318"/>
      <c r="C6" s="318"/>
      <c r="D6" s="318"/>
      <c r="E6" s="318"/>
      <c r="F6" s="318"/>
      <c r="G6" s="318"/>
      <c r="H6" s="318"/>
      <c r="I6" s="318"/>
      <c r="J6" s="318"/>
      <c r="K6" s="318"/>
      <c r="L6" s="318"/>
      <c r="M6" s="318"/>
      <c r="N6" s="318"/>
      <c r="O6" s="318"/>
      <c r="P6" s="318"/>
      <c r="Q6" s="318"/>
    </row>
    <row r="7" spans="2:22" ht="18" customHeight="1">
      <c r="B7" s="318"/>
      <c r="C7" s="318"/>
      <c r="D7" s="324"/>
      <c r="E7" s="318"/>
      <c r="F7" s="318"/>
      <c r="G7" s="318"/>
      <c r="H7" s="318"/>
      <c r="I7" s="318"/>
      <c r="J7" s="318"/>
      <c r="K7" s="318"/>
      <c r="L7" s="318"/>
      <c r="M7" s="318"/>
      <c r="N7" s="318"/>
      <c r="O7" s="318"/>
      <c r="P7" s="319" t="s">
        <v>26</v>
      </c>
      <c r="Q7" s="320">
        <f>+'5.3. EXPERIENCIA GRAL'!N6</f>
        <v>419484240</v>
      </c>
    </row>
    <row r="8" spans="2:22" ht="20.25" customHeight="1" thickBot="1">
      <c r="B8" s="318"/>
      <c r="C8" s="318"/>
      <c r="D8" s="324"/>
      <c r="E8" s="318"/>
      <c r="F8" s="318"/>
      <c r="G8" s="318"/>
      <c r="H8" s="318"/>
      <c r="I8" s="318"/>
      <c r="J8" s="318"/>
      <c r="K8" s="318"/>
      <c r="L8" s="318"/>
      <c r="M8" s="318"/>
      <c r="N8" s="318"/>
      <c r="O8" s="318"/>
      <c r="P8" s="321" t="s">
        <v>45</v>
      </c>
      <c r="Q8" s="322">
        <f ca="1">COUNT(G14:G16)</f>
        <v>2</v>
      </c>
    </row>
    <row r="9" spans="2:22" ht="36.75" customHeight="1">
      <c r="B9" s="318"/>
      <c r="C9" s="318"/>
      <c r="D9" s="324"/>
      <c r="E9" s="318"/>
      <c r="F9" s="318"/>
      <c r="G9" s="318"/>
      <c r="H9" s="318"/>
      <c r="I9" s="318"/>
      <c r="J9" s="318"/>
      <c r="K9" s="318"/>
      <c r="L9" s="318"/>
      <c r="M9" s="318"/>
      <c r="N9" s="318"/>
      <c r="O9" s="323"/>
      <c r="P9" s="318"/>
      <c r="Q9" s="318"/>
    </row>
    <row r="10" spans="2:22" ht="21" customHeight="1">
      <c r="B10" s="318"/>
      <c r="C10" s="318"/>
      <c r="D10" s="324"/>
      <c r="E10" s="318"/>
      <c r="F10" s="318"/>
      <c r="G10" s="318"/>
      <c r="H10" s="318"/>
      <c r="I10" s="318"/>
      <c r="J10" s="318"/>
      <c r="K10" s="318"/>
      <c r="L10" s="318"/>
      <c r="M10" s="318"/>
      <c r="N10" s="318"/>
      <c r="O10" s="318"/>
      <c r="P10" s="318"/>
      <c r="Q10" s="318"/>
    </row>
    <row r="11" spans="2:22" ht="28.5" customHeight="1">
      <c r="B11" s="318"/>
      <c r="C11" s="318"/>
      <c r="D11" s="324"/>
      <c r="E11" s="318"/>
      <c r="F11" s="318"/>
      <c r="G11" s="318" t="b">
        <f ca="1">+G14&gt;=J8*100</f>
        <v>1</v>
      </c>
      <c r="H11" s="855" t="s">
        <v>52</v>
      </c>
      <c r="I11" s="856"/>
      <c r="J11" s="856"/>
      <c r="K11" s="856"/>
      <c r="L11" s="856"/>
      <c r="M11" s="857"/>
      <c r="N11" s="325" t="s">
        <v>2</v>
      </c>
      <c r="O11" s="318"/>
    </row>
    <row r="12" spans="2:22" ht="18" customHeight="1">
      <c r="B12" s="326"/>
      <c r="C12" s="323"/>
      <c r="D12" s="326"/>
      <c r="E12" s="323"/>
      <c r="F12" s="327" t="s">
        <v>42</v>
      </c>
      <c r="G12" s="323"/>
      <c r="H12" s="235">
        <v>200</v>
      </c>
      <c r="I12" s="235">
        <v>100</v>
      </c>
      <c r="J12" s="235">
        <v>100</v>
      </c>
      <c r="K12" s="235">
        <v>100</v>
      </c>
      <c r="L12" s="235">
        <v>100</v>
      </c>
      <c r="M12" s="235">
        <v>100</v>
      </c>
      <c r="N12" s="325">
        <f>+SUM(H12:M12)</f>
        <v>700</v>
      </c>
      <c r="O12" s="318"/>
    </row>
    <row r="13" spans="2:22" ht="47.25" customHeight="1">
      <c r="B13" s="328" t="s">
        <v>28</v>
      </c>
      <c r="C13" s="855" t="s">
        <v>29</v>
      </c>
      <c r="D13" s="856"/>
      <c r="E13" s="857"/>
      <c r="F13" s="329" t="s">
        <v>43</v>
      </c>
      <c r="G13" s="328" t="s">
        <v>290</v>
      </c>
      <c r="H13" s="330" t="s">
        <v>39</v>
      </c>
      <c r="I13" s="330" t="s">
        <v>371</v>
      </c>
      <c r="J13" s="330" t="s">
        <v>123</v>
      </c>
      <c r="K13" s="330" t="s">
        <v>372</v>
      </c>
      <c r="L13" s="330" t="s">
        <v>373</v>
      </c>
      <c r="M13" s="330" t="s">
        <v>374</v>
      </c>
      <c r="N13" s="331" t="s">
        <v>41</v>
      </c>
      <c r="O13" s="331" t="s">
        <v>124</v>
      </c>
      <c r="P13" s="855" t="s">
        <v>32</v>
      </c>
      <c r="Q13" s="856"/>
      <c r="R13" s="857"/>
      <c r="U13" s="854" t="s">
        <v>27</v>
      </c>
      <c r="V13" s="854"/>
    </row>
    <row r="14" spans="2:22" s="338" customFormat="1" ht="97.5" customHeight="1">
      <c r="B14" s="332">
        <f>+IF('1_ENTREGA'!A8="","",'1_ENTREGA'!A8)</f>
        <v>1</v>
      </c>
      <c r="C14" s="827" t="str">
        <f>IF(B14="","",VLOOKUP(B14,LISTA_OFERENTES,2,FALSE))</f>
        <v>MCAD TRAINING &amp; CONSULTING S.A.S.</v>
      </c>
      <c r="D14" s="828"/>
      <c r="E14" s="829"/>
      <c r="F14" s="333" t="str">
        <f ca="1">IFERROR(IF(VLOOKUP(B14,ESTATUS,8,FALSE)=0, " ",VLOOKUP(B14,ESTATUS,8,FALSE))," ")</f>
        <v>NH</v>
      </c>
      <c r="G14" s="334" t="str">
        <f ca="1">IF(OR(F14="NH",F14=""),"",IF(VLOOKUP(B14,V_UNITARIOS,2,FALSE)&gt;$Q$7,"REVISAR",ROUND(VLOOKUP(B14,V_UNITARIOS,2,FALSE),0)))</f>
        <v/>
      </c>
      <c r="H14" s="335" t="str">
        <f ca="1">IF(OR(F14="NH",F14=""),"",200*(MIN(G14:G16)/G14)+(10-B14*10))</f>
        <v/>
      </c>
      <c r="I14" s="335" t="str">
        <f ca="1">IF(OR(F14="NH",F14=""),"",100*(MIN(PRESUPUESTO!N10,PRESUPUESTO!AD10,PRESUPUESTO!AT10)/PRESUPUESTO!N10)+(10-$B$14*10))</f>
        <v/>
      </c>
      <c r="J14" s="335" t="str">
        <f ca="1">IF(OR(F14="NH",F14=""),"",100*(MIN(PRESUPUESTO!N11,PRESUPUESTO!AD11,PRESUPUESTO!AT11)/PRESUPUESTO!N11)+(10-$B$14*10))</f>
        <v/>
      </c>
      <c r="K14" s="335" t="str">
        <f ca="1">IF(OR(F14="NH",F14=""),"",100*(MIN(PRESUPUESTO!P11,PRESUPUESTO!AF11,PRESUPUESTO!AV11)/PRESUPUESTO!P11)+(10-$B$14*10))</f>
        <v/>
      </c>
      <c r="L14" s="335" t="str">
        <f ca="1">IF(OR(F14="NH",F14=""),"",100*(MIN(PRESUPUESTO!Q11,PRESUPUESTO!AG11,PRESUPUESTO!AW11)/PRESUPUESTO!Q11)+(10-$B$14*10))</f>
        <v/>
      </c>
      <c r="M14" s="335" t="str">
        <f ca="1">IF(OR(F14="NH",F14=""),"",100*(MIN(PRESUPUESTO!R11,PRESUPUESTO!AH11,PRESUPUESTO!AX11)/PRESUPUESTO!R11)+(10-$B$14*10))</f>
        <v/>
      </c>
      <c r="N14" s="336" t="str">
        <f ca="1">IF(OR(F14="NH",F14=""),"",SUM(H14:M14))</f>
        <v/>
      </c>
      <c r="O14" s="337"/>
      <c r="P14" s="858" t="s">
        <v>391</v>
      </c>
      <c r="Q14" s="858"/>
      <c r="R14" s="858"/>
      <c r="U14" s="364">
        <f ca="1">IFERROR(LARGE($N$14:$N$19,V14)," ")</f>
        <v>689.51549142766407</v>
      </c>
      <c r="V14" s="339">
        <v>1</v>
      </c>
    </row>
    <row r="15" spans="2:22" s="338" customFormat="1" ht="22.5" customHeight="1">
      <c r="B15" s="332">
        <f>+IF('1_ENTREGA'!A9="","",'1_ENTREGA'!A9)</f>
        <v>2</v>
      </c>
      <c r="C15" s="827" t="str">
        <f t="shared" ref="C15:C29" si="0">IF(B15="","",VLOOKUP(B15,LISTA_OFERENTES,2,FALSE))</f>
        <v>GOLD SYS</v>
      </c>
      <c r="D15" s="828"/>
      <c r="E15" s="829"/>
      <c r="F15" s="333" t="str">
        <f ca="1">IFERROR(IF(VLOOKUP(B15,ESTATUS,8,FALSE)=0, " ",VLOOKUP(B15,ESTATUS,8,FALSE))," ")</f>
        <v>H</v>
      </c>
      <c r="G15" s="334">
        <f ca="1">IF(OR(F15="NH",F15=""),"",IF(VLOOKUP(B15,V_UNITARIOS,2,FALSE)&gt;$Q$7,"REVISAR",ROUND(VLOOKUP(B15,V_UNITARIOS,2,FALSE),0)))</f>
        <v>260633000</v>
      </c>
      <c r="H15" s="335">
        <f ca="1">IF(OR(F15="NH",F15=""),"",200*(MIN(G14:G16)/G15)+(10-B15*10))</f>
        <v>189.05190593670025</v>
      </c>
      <c r="I15" s="335">
        <f ca="1">IF(OR(F15="NH",F15=""),"",100*(MIN(PRESUPUESTO!AD10,PRESUPUESTO!AT10)/PRESUPUESTO!AD10)+(10-$B$15*10))</f>
        <v>89.43326748911467</v>
      </c>
      <c r="J15" s="335">
        <f ca="1">IF(OR(F15="NH",F15=""),"",100*(MIN(PRESUPUESTO!AD11,PRESUPUESTO!AT11)/PRESUPUESTO!AD11)+(10-$B$15*10))</f>
        <v>89.772340444444467</v>
      </c>
      <c r="K15" s="335">
        <f ca="1">IF(OR(F15="NH",F15=""),"",100*(MIN(PRESUPUESTO!AD12,PRESUPUESTO!AT12)/PRESUPUESTO!AD12)+(10-$B$15*10))</f>
        <v>89.574285958904113</v>
      </c>
      <c r="L15" s="335">
        <f ca="1">IF(OR(F15="NH",F15=""),"",100*(MIN(PRESUPUESTO!AD13,PRESUPUESTO!AT13)/PRESUPUESTO!AD13)+(10-$B$15*10))</f>
        <v>89.391813126709209</v>
      </c>
      <c r="M15" s="335">
        <f ca="1">IF(OR(F15="NH",F15=""),"",100*(MIN(PRESUPUESTO!AD14,PRESUPUESTO!AT14)/PRESUPUESTO!AD14)+(10-$B$14*10))</f>
        <v>100</v>
      </c>
      <c r="N15" s="336">
        <f ca="1">SUM(H15:M15)</f>
        <v>647.22361295587268</v>
      </c>
      <c r="O15" s="337">
        <v>2</v>
      </c>
      <c r="P15" s="858" t="s">
        <v>389</v>
      </c>
      <c r="Q15" s="858"/>
      <c r="R15" s="858"/>
      <c r="U15" s="364">
        <f t="shared" ref="U15:U43" ca="1" si="1">IFERROR(LARGE($N$14:$N$19,V15)," ")</f>
        <v>647.22361295587268</v>
      </c>
      <c r="V15" s="339">
        <v>2</v>
      </c>
    </row>
    <row r="16" spans="2:22" s="338" customFormat="1" ht="80.25" customHeight="1">
      <c r="B16" s="332">
        <f>+IF('1_ENTREGA'!A10="","",'1_ENTREGA'!A10)</f>
        <v>3</v>
      </c>
      <c r="C16" s="827" t="str">
        <f t="shared" si="0"/>
        <v>CONTROLES EMPRESARIALES S.A.S.</v>
      </c>
      <c r="D16" s="828"/>
      <c r="E16" s="829"/>
      <c r="F16" s="333" t="str">
        <f ca="1">IFERROR(IF(VLOOKUP(B16,ESTATUS,8,FALSE)=0, " ",VLOOKUP(B16,ESTATUS,8,FALSE))," ")</f>
        <v>H</v>
      </c>
      <c r="G16" s="334">
        <f ca="1">IF(OR(F16="NH",F16=""),"",IF(VLOOKUP(B16,V_UNITARIOS,2,FALSE)&gt;$Q$7,"REVISAR",ROUND(VLOOKUP(B16,V_UNITARIOS,2,FALSE),0)))</f>
        <v>259397477</v>
      </c>
      <c r="H16" s="335">
        <f ca="1">IF(OR(F16="NH",F16=""),"",200*(MIN(G14:G16)/G16)+(10-B14*10))</f>
        <v>200</v>
      </c>
      <c r="I16" s="335">
        <f ca="1">IF(OR(F16="NH",F16=""),"",100*(MIN(PRESUPUESTO!AD10,PRESUPUESTO!AT10)/PRESUPUESTO!AT10)+(10-$B$14*10))</f>
        <v>100</v>
      </c>
      <c r="J16" s="335">
        <f ca="1">IF(OR(F16="NH",F16=""),"",100*(MIN(PRESUPUESTO!AD11,PRESUPUESTO!AT11)/PRESUPUESTO!AT11)+(10-$B$14*10))</f>
        <v>100</v>
      </c>
      <c r="K16" s="335">
        <f ca="1">IF(OR(F16="NH",F16=""),"",100*(MIN(PRESUPUESTO!AD12,PRESUPUESTO!AT12)/PRESUPUESTO!AT12)+(10-$B$14*10))</f>
        <v>100</v>
      </c>
      <c r="L16" s="335">
        <f ca="1">IF(OR(F16="NH",F16=""),"",100*(MIN(PRESUPUESTO!AD13,PRESUPUESTO!AT13)/PRESUPUESTO!AT13)+(10-$B$14*10))</f>
        <v>100</v>
      </c>
      <c r="M16" s="335">
        <f ca="1">IF(OR(F16="NH",F16=""),"",100*(MIN(PRESUPUESTO!AD14,PRESUPUESTO!AT14)/PRESUPUESTO!AT14)+(10-$B$15*10))</f>
        <v>89.515491427664031</v>
      </c>
      <c r="N16" s="336">
        <f t="shared" ref="N16" ca="1" si="2">SUM(H16:M16)</f>
        <v>689.51549142766407</v>
      </c>
      <c r="O16" s="337">
        <v>1</v>
      </c>
      <c r="P16" s="858" t="s">
        <v>390</v>
      </c>
      <c r="Q16" s="858"/>
      <c r="R16" s="858"/>
      <c r="U16" s="364" t="str">
        <f t="shared" ca="1" si="1"/>
        <v xml:space="preserve"> </v>
      </c>
      <c r="V16" s="339">
        <v>3</v>
      </c>
    </row>
    <row r="17" spans="2:22" s="338" customFormat="1" ht="68.25" hidden="1" customHeight="1">
      <c r="B17" s="332">
        <f>+IF('1_ENTREGA'!A11="","",'1_ENTREGA'!A11)</f>
        <v>4</v>
      </c>
      <c r="C17" s="827">
        <f t="shared" si="0"/>
        <v>0</v>
      </c>
      <c r="D17" s="828"/>
      <c r="E17" s="829"/>
      <c r="F17" s="333"/>
      <c r="G17" s="334"/>
      <c r="H17" s="335"/>
      <c r="I17" s="335"/>
      <c r="J17" s="335"/>
      <c r="K17" s="335"/>
      <c r="L17" s="335"/>
      <c r="M17" s="335"/>
      <c r="N17" s="336"/>
      <c r="O17" s="337"/>
      <c r="P17" s="406"/>
      <c r="Q17" s="407"/>
      <c r="R17" s="408"/>
      <c r="U17" s="364" t="str">
        <f t="shared" ca="1" si="1"/>
        <v xml:space="preserve"> </v>
      </c>
      <c r="V17" s="339">
        <v>4</v>
      </c>
    </row>
    <row r="18" spans="2:22" s="338" customFormat="1" ht="15.75" hidden="1" customHeight="1">
      <c r="B18" s="332">
        <f>+IF('1_ENTREGA'!A12="","",'1_ENTREGA'!A12)</f>
        <v>5</v>
      </c>
      <c r="C18" s="827">
        <f t="shared" si="0"/>
        <v>0</v>
      </c>
      <c r="D18" s="828"/>
      <c r="E18" s="829"/>
      <c r="F18" s="333"/>
      <c r="G18" s="334"/>
      <c r="H18" s="335"/>
      <c r="I18" s="335"/>
      <c r="J18" s="335"/>
      <c r="K18" s="335"/>
      <c r="L18" s="335"/>
      <c r="M18" s="335"/>
      <c r="N18" s="336"/>
      <c r="O18" s="337"/>
      <c r="P18" s="406"/>
      <c r="Q18" s="407"/>
      <c r="R18" s="408"/>
      <c r="U18" s="364" t="str">
        <f t="shared" ca="1" si="1"/>
        <v xml:space="preserve"> </v>
      </c>
      <c r="V18" s="339">
        <v>5</v>
      </c>
    </row>
    <row r="19" spans="2:22" s="338" customFormat="1" ht="33.75" hidden="1" customHeight="1">
      <c r="B19" s="332">
        <f>+IF('1_ENTREGA'!A13="","",'1_ENTREGA'!A13)</f>
        <v>6</v>
      </c>
      <c r="C19" s="827">
        <f t="shared" si="0"/>
        <v>0</v>
      </c>
      <c r="D19" s="828"/>
      <c r="E19" s="829"/>
      <c r="F19" s="333"/>
      <c r="G19" s="334"/>
      <c r="H19" s="335"/>
      <c r="I19" s="335"/>
      <c r="J19" s="335"/>
      <c r="K19" s="335"/>
      <c r="L19" s="335"/>
      <c r="M19" s="335"/>
      <c r="N19" s="336"/>
      <c r="O19" s="337"/>
      <c r="P19" s="409"/>
      <c r="Q19" s="410"/>
      <c r="R19" s="411"/>
      <c r="U19" s="364" t="str">
        <f t="shared" ca="1" si="1"/>
        <v xml:space="preserve"> </v>
      </c>
      <c r="V19" s="339">
        <v>6</v>
      </c>
    </row>
    <row r="20" spans="2:22" s="338" customFormat="1" hidden="1">
      <c r="B20" s="332">
        <f>+IF('1_ENTREGA'!A14="","",'1_ENTREGA'!A14)</f>
        <v>7</v>
      </c>
      <c r="C20" s="827" t="str">
        <f t="shared" si="0"/>
        <v>O7</v>
      </c>
      <c r="D20" s="828"/>
      <c r="E20" s="829"/>
      <c r="F20" s="333" t="str">
        <f t="shared" ref="F20:F43" si="3">IFERROR(IF(VLOOKUP(B20,ESTATUS,8,FALSE)=0, " ",VLOOKUP(B20,ESTATUS,8,FALSE))," ")</f>
        <v xml:space="preserve"> </v>
      </c>
      <c r="G20" s="334" t="e">
        <f t="shared" ref="G20:G43" si="4">IF(OR(F20="NH",F20=""),"",IF(VLOOKUP(B20,COSTO_D,2,FALSE)&gt;$D$9,"REVISAR",ROUND(VLOOKUP(B20,COSTO_D,2,FALSE),0)))</f>
        <v>#N/A</v>
      </c>
      <c r="H20" s="335" t="e">
        <f t="shared" ref="H20:H43" si="5">IF(G20="","",IF($H$8="Media aritmética",(G20&lt;=$J$8)*100+(G20&gt;$J$8)*0,IF(AND((AVERAGE($G$14:$G$19)-$J$8/2&lt;=G20),(G20&lt;=(AVERAGE($G$14:$G$19)+$J$8/2))),100,0)))</f>
        <v>#N/A</v>
      </c>
      <c r="I20" s="335" t="str">
        <f>+IF(F20="H",HLOOKUP(B20,#REF!,3,FALSE),"")</f>
        <v/>
      </c>
      <c r="J20" s="335" t="str">
        <f>+IF(F20="H",HLOOKUP(B20,#REF!,4,FALSE),"")</f>
        <v/>
      </c>
      <c r="K20" s="335"/>
      <c r="L20" s="335"/>
      <c r="M20" s="335" t="str">
        <f>IF(F20="H",($M$12*(MIN(#REF!)/#REF!))," ")</f>
        <v xml:space="preserve"> </v>
      </c>
      <c r="N20" s="336" t="e">
        <f t="shared" ref="N20:N43" si="6">IF(OR(F20="",F20="NH"),"",SUM(H20:M20))</f>
        <v>#N/A</v>
      </c>
      <c r="O20" s="337" t="str">
        <f t="shared" ref="O20:O43" si="7">IFERROR(IF(OR(F20=" ",F20="NH")," ",VLOOKUP(N20,ORDEN,2,FALSE))," ")</f>
        <v xml:space="preserve"> </v>
      </c>
      <c r="P20" s="830"/>
      <c r="Q20" s="831"/>
      <c r="R20" s="832"/>
      <c r="U20" s="364" t="str">
        <f t="shared" ca="1" si="1"/>
        <v xml:space="preserve"> </v>
      </c>
      <c r="V20" s="339">
        <v>7</v>
      </c>
    </row>
    <row r="21" spans="2:22" s="338" customFormat="1" hidden="1">
      <c r="B21" s="332">
        <f>+IF('1_ENTREGA'!A15="","",'1_ENTREGA'!A15)</f>
        <v>8</v>
      </c>
      <c r="C21" s="827" t="str">
        <f t="shared" si="0"/>
        <v>O8</v>
      </c>
      <c r="D21" s="828"/>
      <c r="E21" s="829"/>
      <c r="F21" s="333" t="str">
        <f t="shared" si="3"/>
        <v xml:space="preserve"> </v>
      </c>
      <c r="G21" s="334" t="e">
        <f t="shared" si="4"/>
        <v>#N/A</v>
      </c>
      <c r="H21" s="335" t="e">
        <f t="shared" si="5"/>
        <v>#N/A</v>
      </c>
      <c r="I21" s="335" t="str">
        <f>+IF(F21="H",HLOOKUP(B21,#REF!,3,FALSE),"")</f>
        <v/>
      </c>
      <c r="J21" s="335" t="str">
        <f>+IF(F21="H",HLOOKUP(B21,#REF!,4,FALSE),"")</f>
        <v/>
      </c>
      <c r="K21" s="335"/>
      <c r="L21" s="335"/>
      <c r="M21" s="335" t="str">
        <f>IF(F21="H",($M$12*(MIN(#REF!)/#REF!))," ")</f>
        <v xml:space="preserve"> </v>
      </c>
      <c r="N21" s="336" t="e">
        <f t="shared" si="6"/>
        <v>#N/A</v>
      </c>
      <c r="O21" s="337" t="str">
        <f t="shared" si="7"/>
        <v xml:space="preserve"> </v>
      </c>
      <c r="P21" s="830"/>
      <c r="Q21" s="831"/>
      <c r="R21" s="832"/>
      <c r="U21" s="364" t="str">
        <f t="shared" ca="1" si="1"/>
        <v xml:space="preserve"> </v>
      </c>
      <c r="V21" s="339">
        <v>8</v>
      </c>
    </row>
    <row r="22" spans="2:22" s="338" customFormat="1" ht="68.25" hidden="1" customHeight="1">
      <c r="B22" s="332">
        <f>+IF('1_ENTREGA'!A16="","",'1_ENTREGA'!A16)</f>
        <v>9</v>
      </c>
      <c r="C22" s="827" t="str">
        <f t="shared" si="0"/>
        <v>O9</v>
      </c>
      <c r="D22" s="828"/>
      <c r="E22" s="829"/>
      <c r="F22" s="333" t="str">
        <f t="shared" si="3"/>
        <v xml:space="preserve"> </v>
      </c>
      <c r="G22" s="334" t="e">
        <f t="shared" si="4"/>
        <v>#N/A</v>
      </c>
      <c r="H22" s="335" t="e">
        <f t="shared" si="5"/>
        <v>#N/A</v>
      </c>
      <c r="I22" s="335" t="str">
        <f>+IF(F22="H",HLOOKUP(B22,#REF!,3,FALSE),"")</f>
        <v/>
      </c>
      <c r="J22" s="335" t="str">
        <f>+IF(F22="H",HLOOKUP(B22,#REF!,4,FALSE),"")</f>
        <v/>
      </c>
      <c r="K22" s="335"/>
      <c r="L22" s="335"/>
      <c r="M22" s="335" t="str">
        <f>IF(F22="H",($M$12*(MIN(#REF!)/#REF!))," ")</f>
        <v xml:space="preserve"> </v>
      </c>
      <c r="N22" s="336" t="e">
        <f t="shared" si="6"/>
        <v>#N/A</v>
      </c>
      <c r="O22" s="337" t="str">
        <f t="shared" si="7"/>
        <v xml:space="preserve"> </v>
      </c>
      <c r="P22" s="833"/>
      <c r="Q22" s="834"/>
      <c r="R22" s="835"/>
      <c r="U22" s="364" t="str">
        <f t="shared" ca="1" si="1"/>
        <v xml:space="preserve"> </v>
      </c>
      <c r="V22" s="339">
        <v>9</v>
      </c>
    </row>
    <row r="23" spans="2:22" s="338" customFormat="1" ht="68.25" hidden="1" customHeight="1">
      <c r="B23" s="332">
        <f>+IF('1_ENTREGA'!A17="","",'1_ENTREGA'!A17)</f>
        <v>10</v>
      </c>
      <c r="C23" s="827" t="str">
        <f t="shared" si="0"/>
        <v>O10</v>
      </c>
      <c r="D23" s="828"/>
      <c r="E23" s="829"/>
      <c r="F23" s="333" t="str">
        <f t="shared" si="3"/>
        <v xml:space="preserve"> </v>
      </c>
      <c r="G23" s="334" t="e">
        <f t="shared" si="4"/>
        <v>#N/A</v>
      </c>
      <c r="H23" s="335" t="e">
        <f t="shared" si="5"/>
        <v>#N/A</v>
      </c>
      <c r="I23" s="335" t="str">
        <f>+IF(F23="H",HLOOKUP(B23,#REF!,3,FALSE),"")</f>
        <v/>
      </c>
      <c r="J23" s="335" t="str">
        <f>+IF(F23="H",HLOOKUP(B23,#REF!,4,FALSE),"")</f>
        <v/>
      </c>
      <c r="K23" s="335"/>
      <c r="L23" s="335"/>
      <c r="M23" s="335" t="str">
        <f>IF(F23="H",($M$12*(MIN(#REF!)/#REF!))," ")</f>
        <v xml:space="preserve"> </v>
      </c>
      <c r="N23" s="336" t="e">
        <f t="shared" si="6"/>
        <v>#N/A</v>
      </c>
      <c r="O23" s="337" t="str">
        <f t="shared" si="7"/>
        <v xml:space="preserve"> </v>
      </c>
      <c r="P23" s="833"/>
      <c r="Q23" s="834"/>
      <c r="R23" s="835"/>
      <c r="U23" s="364" t="str">
        <f t="shared" ca="1" si="1"/>
        <v xml:space="preserve"> </v>
      </c>
      <c r="V23" s="339">
        <v>10</v>
      </c>
    </row>
    <row r="24" spans="2:22" s="338" customFormat="1" hidden="1">
      <c r="B24" s="332">
        <f>+IF('1_ENTREGA'!A18="","",'1_ENTREGA'!A18)</f>
        <v>11</v>
      </c>
      <c r="C24" s="827" t="str">
        <f t="shared" si="0"/>
        <v>O11</v>
      </c>
      <c r="D24" s="828"/>
      <c r="E24" s="829"/>
      <c r="F24" s="333" t="str">
        <f t="shared" si="3"/>
        <v xml:space="preserve"> </v>
      </c>
      <c r="G24" s="334" t="e">
        <f t="shared" si="4"/>
        <v>#N/A</v>
      </c>
      <c r="H24" s="335" t="e">
        <f t="shared" si="5"/>
        <v>#N/A</v>
      </c>
      <c r="I24" s="335" t="str">
        <f>+IF(F24="H",HLOOKUP(B24,#REF!,3,FALSE),"")</f>
        <v/>
      </c>
      <c r="J24" s="335" t="str">
        <f>+IF(F24="H",HLOOKUP(B24,#REF!,4,FALSE),"")</f>
        <v/>
      </c>
      <c r="K24" s="335"/>
      <c r="L24" s="335"/>
      <c r="M24" s="335" t="str">
        <f>IF(F24="H",($M$12*(MIN(#REF!)/#REF!))," ")</f>
        <v xml:space="preserve"> </v>
      </c>
      <c r="N24" s="336" t="e">
        <f t="shared" si="6"/>
        <v>#N/A</v>
      </c>
      <c r="O24" s="337" t="str">
        <f t="shared" si="7"/>
        <v xml:space="preserve"> </v>
      </c>
      <c r="P24" s="830"/>
      <c r="Q24" s="831"/>
      <c r="R24" s="832"/>
      <c r="U24" s="364" t="str">
        <f t="shared" ca="1" si="1"/>
        <v xml:space="preserve"> </v>
      </c>
      <c r="V24" s="339">
        <v>11</v>
      </c>
    </row>
    <row r="25" spans="2:22" s="338" customFormat="1" ht="106.5" hidden="1" customHeight="1">
      <c r="B25" s="332">
        <f>+IF('1_ENTREGA'!A19="","",'1_ENTREGA'!A19)</f>
        <v>12</v>
      </c>
      <c r="C25" s="827" t="str">
        <f t="shared" si="0"/>
        <v>O12</v>
      </c>
      <c r="D25" s="828"/>
      <c r="E25" s="829"/>
      <c r="F25" s="333" t="str">
        <f t="shared" si="3"/>
        <v xml:space="preserve"> </v>
      </c>
      <c r="G25" s="334" t="e">
        <f t="shared" si="4"/>
        <v>#N/A</v>
      </c>
      <c r="H25" s="335" t="e">
        <f t="shared" si="5"/>
        <v>#N/A</v>
      </c>
      <c r="I25" s="335" t="str">
        <f>+IF(F25="H",HLOOKUP(B25,#REF!,3,FALSE),"")</f>
        <v/>
      </c>
      <c r="J25" s="335" t="str">
        <f>+IF(F25="H",HLOOKUP(B25,#REF!,4,FALSE),"")</f>
        <v/>
      </c>
      <c r="K25" s="335"/>
      <c r="L25" s="335"/>
      <c r="M25" s="335" t="str">
        <f>IF(F25="H",($M$12*(MIN(#REF!)/#REF!))," ")</f>
        <v xml:space="preserve"> </v>
      </c>
      <c r="N25" s="336" t="e">
        <f t="shared" si="6"/>
        <v>#N/A</v>
      </c>
      <c r="O25" s="337" t="str">
        <f t="shared" si="7"/>
        <v xml:space="preserve"> </v>
      </c>
      <c r="P25" s="833"/>
      <c r="Q25" s="834"/>
      <c r="R25" s="835"/>
      <c r="U25" s="364" t="str">
        <f t="shared" ca="1" si="1"/>
        <v xml:space="preserve"> </v>
      </c>
      <c r="V25" s="339">
        <v>12</v>
      </c>
    </row>
    <row r="26" spans="2:22" s="338" customFormat="1" hidden="1">
      <c r="B26" s="332">
        <f>+IF('1_ENTREGA'!A20="","",'1_ENTREGA'!A20)</f>
        <v>13</v>
      </c>
      <c r="C26" s="827" t="str">
        <f t="shared" si="0"/>
        <v>O13</v>
      </c>
      <c r="D26" s="828"/>
      <c r="E26" s="829"/>
      <c r="F26" s="333" t="str">
        <f t="shared" si="3"/>
        <v xml:space="preserve"> </v>
      </c>
      <c r="G26" s="334" t="e">
        <f t="shared" si="4"/>
        <v>#N/A</v>
      </c>
      <c r="H26" s="335" t="e">
        <f t="shared" si="5"/>
        <v>#N/A</v>
      </c>
      <c r="I26" s="335" t="str">
        <f>+IF(F26="H",HLOOKUP(B26,#REF!,3,FALSE),"")</f>
        <v/>
      </c>
      <c r="J26" s="335" t="str">
        <f>+IF(F26="H",HLOOKUP(B26,#REF!,4,FALSE),"")</f>
        <v/>
      </c>
      <c r="K26" s="335"/>
      <c r="L26" s="335"/>
      <c r="M26" s="335" t="str">
        <f>IF(F26="H",($M$12*(MIN(#REF!)/#REF!))," ")</f>
        <v xml:space="preserve"> </v>
      </c>
      <c r="N26" s="336" t="e">
        <f t="shared" si="6"/>
        <v>#N/A</v>
      </c>
      <c r="O26" s="337" t="str">
        <f t="shared" si="7"/>
        <v xml:space="preserve"> </v>
      </c>
      <c r="P26" s="830"/>
      <c r="Q26" s="831"/>
      <c r="R26" s="832"/>
      <c r="U26" s="364" t="str">
        <f t="shared" ca="1" si="1"/>
        <v xml:space="preserve"> </v>
      </c>
      <c r="V26" s="339">
        <v>13</v>
      </c>
    </row>
    <row r="27" spans="2:22" s="338" customFormat="1" hidden="1">
      <c r="B27" s="332">
        <f>+IF('1_ENTREGA'!A21="","",'1_ENTREGA'!A21)</f>
        <v>14</v>
      </c>
      <c r="C27" s="827" t="str">
        <f t="shared" si="0"/>
        <v>O14</v>
      </c>
      <c r="D27" s="828"/>
      <c r="E27" s="829"/>
      <c r="F27" s="333" t="str">
        <f t="shared" si="3"/>
        <v xml:space="preserve"> </v>
      </c>
      <c r="G27" s="334" t="e">
        <f t="shared" si="4"/>
        <v>#N/A</v>
      </c>
      <c r="H27" s="335" t="e">
        <f t="shared" si="5"/>
        <v>#N/A</v>
      </c>
      <c r="I27" s="335" t="str">
        <f>+IF(F27="H",HLOOKUP(B27,#REF!,3,FALSE),"")</f>
        <v/>
      </c>
      <c r="J27" s="335" t="str">
        <f>+IF(F27="H",HLOOKUP(B27,#REF!,4,FALSE),"")</f>
        <v/>
      </c>
      <c r="K27" s="335"/>
      <c r="L27" s="335"/>
      <c r="M27" s="335" t="str">
        <f>IF(F27="H",($M$12*(MIN(#REF!)/#REF!))," ")</f>
        <v xml:space="preserve"> </v>
      </c>
      <c r="N27" s="336" t="e">
        <f t="shared" si="6"/>
        <v>#N/A</v>
      </c>
      <c r="O27" s="337" t="str">
        <f t="shared" si="7"/>
        <v xml:space="preserve"> </v>
      </c>
      <c r="P27" s="830"/>
      <c r="Q27" s="831"/>
      <c r="R27" s="832"/>
      <c r="U27" s="364" t="str">
        <f t="shared" ca="1" si="1"/>
        <v xml:space="preserve"> </v>
      </c>
      <c r="V27" s="339">
        <v>14</v>
      </c>
    </row>
    <row r="28" spans="2:22" s="338" customFormat="1" hidden="1">
      <c r="B28" s="332">
        <f>+IF('1_ENTREGA'!A22="","",'1_ENTREGA'!A22)</f>
        <v>15</v>
      </c>
      <c r="C28" s="827" t="str">
        <f t="shared" si="0"/>
        <v>O15</v>
      </c>
      <c r="D28" s="828"/>
      <c r="E28" s="829"/>
      <c r="F28" s="333" t="str">
        <f t="shared" si="3"/>
        <v xml:space="preserve"> </v>
      </c>
      <c r="G28" s="334" t="e">
        <f t="shared" si="4"/>
        <v>#N/A</v>
      </c>
      <c r="H28" s="335" t="e">
        <f t="shared" si="5"/>
        <v>#N/A</v>
      </c>
      <c r="I28" s="335" t="str">
        <f>+IF(F28="H",HLOOKUP(B28,#REF!,3,FALSE),"")</f>
        <v/>
      </c>
      <c r="J28" s="335" t="str">
        <f>+IF(F28="H",HLOOKUP(B28,#REF!,4,FALSE),"")</f>
        <v/>
      </c>
      <c r="K28" s="335"/>
      <c r="L28" s="335"/>
      <c r="M28" s="335" t="str">
        <f>IF(F28="H",($M$12*(MIN(#REF!)/#REF!))," ")</f>
        <v xml:space="preserve"> </v>
      </c>
      <c r="N28" s="336" t="e">
        <f t="shared" si="6"/>
        <v>#N/A</v>
      </c>
      <c r="O28" s="337" t="str">
        <f t="shared" si="7"/>
        <v xml:space="preserve"> </v>
      </c>
      <c r="P28" s="830"/>
      <c r="Q28" s="831"/>
      <c r="R28" s="832"/>
      <c r="U28" s="364" t="str">
        <f t="shared" ca="1" si="1"/>
        <v xml:space="preserve"> </v>
      </c>
      <c r="V28" s="339">
        <v>15</v>
      </c>
    </row>
    <row r="29" spans="2:22" s="338" customFormat="1" hidden="1">
      <c r="B29" s="332">
        <f>+IF('1_ENTREGA'!A23="","",'1_ENTREGA'!A23)</f>
        <v>16</v>
      </c>
      <c r="C29" s="827" t="str">
        <f t="shared" si="0"/>
        <v>O16</v>
      </c>
      <c r="D29" s="828"/>
      <c r="E29" s="829"/>
      <c r="F29" s="333" t="str">
        <f t="shared" si="3"/>
        <v xml:space="preserve"> </v>
      </c>
      <c r="G29" s="334" t="e">
        <f t="shared" si="4"/>
        <v>#N/A</v>
      </c>
      <c r="H29" s="335" t="e">
        <f t="shared" si="5"/>
        <v>#N/A</v>
      </c>
      <c r="I29" s="335" t="str">
        <f>+IF(F29="H",HLOOKUP(B29,#REF!,3,FALSE),"")</f>
        <v/>
      </c>
      <c r="J29" s="335" t="str">
        <f>+IF(F29="H",HLOOKUP(B29,#REF!,4,FALSE),"")</f>
        <v/>
      </c>
      <c r="K29" s="335"/>
      <c r="L29" s="335"/>
      <c r="M29" s="335" t="str">
        <f>IF(F29="H",($M$12*(MIN(#REF!)/#REF!))," ")</f>
        <v xml:space="preserve"> </v>
      </c>
      <c r="N29" s="336" t="e">
        <f t="shared" si="6"/>
        <v>#N/A</v>
      </c>
      <c r="O29" s="337" t="str">
        <f t="shared" si="7"/>
        <v xml:space="preserve"> </v>
      </c>
      <c r="P29" s="830"/>
      <c r="Q29" s="831"/>
      <c r="R29" s="832"/>
      <c r="U29" s="364" t="str">
        <f t="shared" ca="1" si="1"/>
        <v xml:space="preserve"> </v>
      </c>
      <c r="V29" s="339">
        <v>16</v>
      </c>
    </row>
    <row r="30" spans="2:22" s="338" customFormat="1" hidden="1">
      <c r="B30" s="332">
        <f>+IF('1_ENTREGA'!A24="","",'1_ENTREGA'!A24)</f>
        <v>17</v>
      </c>
      <c r="C30" s="827" t="str">
        <f t="shared" ref="C30:C42" si="8">IF(B30="","",VLOOKUP(B30,LISTA_OFERENTES,2,FALSE))</f>
        <v>O17</v>
      </c>
      <c r="D30" s="828"/>
      <c r="E30" s="829"/>
      <c r="F30" s="333" t="str">
        <f t="shared" si="3"/>
        <v xml:space="preserve"> </v>
      </c>
      <c r="G30" s="334" t="e">
        <f t="shared" si="4"/>
        <v>#N/A</v>
      </c>
      <c r="H30" s="335" t="e">
        <f t="shared" si="5"/>
        <v>#N/A</v>
      </c>
      <c r="I30" s="335" t="str">
        <f>+IF(F30="H",HLOOKUP(B30,#REF!,3,FALSE),"")</f>
        <v/>
      </c>
      <c r="J30" s="335" t="str">
        <f>+IF(F30="H",HLOOKUP(B30,#REF!,4,FALSE),"")</f>
        <v/>
      </c>
      <c r="K30" s="335"/>
      <c r="L30" s="335"/>
      <c r="M30" s="335" t="str">
        <f>IF(F30="H",($M$12*(MIN(#REF!)/#REF!))," ")</f>
        <v xml:space="preserve"> </v>
      </c>
      <c r="N30" s="336" t="e">
        <f t="shared" si="6"/>
        <v>#N/A</v>
      </c>
      <c r="O30" s="337" t="str">
        <f t="shared" si="7"/>
        <v xml:space="preserve"> </v>
      </c>
      <c r="P30" s="830"/>
      <c r="Q30" s="831"/>
      <c r="R30" s="832"/>
      <c r="U30" s="364" t="str">
        <f t="shared" ca="1" si="1"/>
        <v xml:space="preserve"> </v>
      </c>
      <c r="V30" s="339">
        <v>17</v>
      </c>
    </row>
    <row r="31" spans="2:22" s="338" customFormat="1" hidden="1">
      <c r="B31" s="332">
        <f>+IF('1_ENTREGA'!A25="","",'1_ENTREGA'!A25)</f>
        <v>18</v>
      </c>
      <c r="C31" s="827" t="str">
        <f t="shared" si="8"/>
        <v>O18</v>
      </c>
      <c r="D31" s="828"/>
      <c r="E31" s="829"/>
      <c r="F31" s="333" t="str">
        <f t="shared" si="3"/>
        <v xml:space="preserve"> </v>
      </c>
      <c r="G31" s="334" t="e">
        <f t="shared" si="4"/>
        <v>#N/A</v>
      </c>
      <c r="H31" s="335" t="e">
        <f t="shared" si="5"/>
        <v>#N/A</v>
      </c>
      <c r="I31" s="335" t="str">
        <f>+IF(F31="H",HLOOKUP(B31,#REF!,3,FALSE),"")</f>
        <v/>
      </c>
      <c r="J31" s="335" t="str">
        <f>+IF(F31="H",HLOOKUP(B31,#REF!,4,FALSE),"")</f>
        <v/>
      </c>
      <c r="K31" s="335"/>
      <c r="L31" s="335"/>
      <c r="M31" s="335" t="str">
        <f>IF(F31="H",($M$12*(MIN(#REF!)/#REF!))," ")</f>
        <v xml:space="preserve"> </v>
      </c>
      <c r="N31" s="336" t="e">
        <f t="shared" si="6"/>
        <v>#N/A</v>
      </c>
      <c r="O31" s="337" t="str">
        <f t="shared" si="7"/>
        <v xml:space="preserve"> </v>
      </c>
      <c r="P31" s="830"/>
      <c r="Q31" s="831"/>
      <c r="R31" s="832"/>
      <c r="U31" s="364" t="str">
        <f t="shared" ca="1" si="1"/>
        <v xml:space="preserve"> </v>
      </c>
      <c r="V31" s="339">
        <v>18</v>
      </c>
    </row>
    <row r="32" spans="2:22" s="338" customFormat="1" ht="81.75" hidden="1" customHeight="1">
      <c r="B32" s="332">
        <f>+IF('1_ENTREGA'!A26="","",'1_ENTREGA'!A26)</f>
        <v>19</v>
      </c>
      <c r="C32" s="827" t="str">
        <f t="shared" si="8"/>
        <v>O19</v>
      </c>
      <c r="D32" s="828"/>
      <c r="E32" s="829"/>
      <c r="F32" s="333" t="str">
        <f t="shared" si="3"/>
        <v xml:space="preserve"> </v>
      </c>
      <c r="G32" s="334" t="e">
        <f t="shared" si="4"/>
        <v>#N/A</v>
      </c>
      <c r="H32" s="335" t="e">
        <f t="shared" si="5"/>
        <v>#N/A</v>
      </c>
      <c r="I32" s="335" t="str">
        <f>+IF(F32="H",HLOOKUP(B32,#REF!,3,FALSE),"")</f>
        <v/>
      </c>
      <c r="J32" s="335" t="str">
        <f>+IF(F32="H",HLOOKUP(B32,#REF!,4,FALSE),"")</f>
        <v/>
      </c>
      <c r="K32" s="335"/>
      <c r="L32" s="335"/>
      <c r="M32" s="335" t="str">
        <f>IF(F32="H",($M$12*(MIN(#REF!)/#REF!))," ")</f>
        <v xml:space="preserve"> </v>
      </c>
      <c r="N32" s="336" t="e">
        <f t="shared" si="6"/>
        <v>#N/A</v>
      </c>
      <c r="O32" s="337" t="str">
        <f t="shared" si="7"/>
        <v xml:space="preserve"> </v>
      </c>
      <c r="P32" s="833"/>
      <c r="Q32" s="834"/>
      <c r="R32" s="835"/>
      <c r="U32" s="364" t="str">
        <f t="shared" ca="1" si="1"/>
        <v xml:space="preserve"> </v>
      </c>
      <c r="V32" s="339">
        <v>19</v>
      </c>
    </row>
    <row r="33" spans="2:22" s="338" customFormat="1" hidden="1">
      <c r="B33" s="332">
        <f>+IF('1_ENTREGA'!A27="","",'1_ENTREGA'!A27)</f>
        <v>20</v>
      </c>
      <c r="C33" s="827" t="str">
        <f t="shared" si="8"/>
        <v>O20</v>
      </c>
      <c r="D33" s="828"/>
      <c r="E33" s="829"/>
      <c r="F33" s="333" t="str">
        <f t="shared" si="3"/>
        <v xml:space="preserve"> </v>
      </c>
      <c r="G33" s="334" t="e">
        <f t="shared" si="4"/>
        <v>#N/A</v>
      </c>
      <c r="H33" s="335" t="e">
        <f t="shared" si="5"/>
        <v>#N/A</v>
      </c>
      <c r="I33" s="335" t="str">
        <f>+IF(F33="H",HLOOKUP(B33,#REF!,3,FALSE),"")</f>
        <v/>
      </c>
      <c r="J33" s="335" t="str">
        <f>+IF(F33="H",HLOOKUP(B33,#REF!,4,FALSE),"")</f>
        <v/>
      </c>
      <c r="K33" s="335"/>
      <c r="L33" s="335"/>
      <c r="M33" s="335" t="str">
        <f>IF(F33="H",($M$12*(MIN(#REF!)/#REF!))," ")</f>
        <v xml:space="preserve"> </v>
      </c>
      <c r="N33" s="336" t="e">
        <f t="shared" si="6"/>
        <v>#N/A</v>
      </c>
      <c r="O33" s="337" t="str">
        <f t="shared" si="7"/>
        <v xml:space="preserve"> </v>
      </c>
      <c r="P33" s="830"/>
      <c r="Q33" s="831"/>
      <c r="R33" s="832"/>
      <c r="U33" s="364" t="str">
        <f t="shared" ca="1" si="1"/>
        <v xml:space="preserve"> </v>
      </c>
      <c r="V33" s="339">
        <v>20</v>
      </c>
    </row>
    <row r="34" spans="2:22" s="338" customFormat="1" ht="69" hidden="1" customHeight="1">
      <c r="B34" s="332">
        <f>+IF('1_ENTREGA'!A28="","",'1_ENTREGA'!A28)</f>
        <v>21</v>
      </c>
      <c r="C34" s="827" t="str">
        <f t="shared" si="8"/>
        <v>O21</v>
      </c>
      <c r="D34" s="828"/>
      <c r="E34" s="829"/>
      <c r="F34" s="333" t="str">
        <f t="shared" si="3"/>
        <v xml:space="preserve"> </v>
      </c>
      <c r="G34" s="334" t="e">
        <f t="shared" si="4"/>
        <v>#N/A</v>
      </c>
      <c r="H34" s="335" t="e">
        <f t="shared" si="5"/>
        <v>#N/A</v>
      </c>
      <c r="I34" s="335" t="str">
        <f>+IF(F34="H",HLOOKUP(B34,#REF!,3,FALSE),"")</f>
        <v/>
      </c>
      <c r="J34" s="335" t="str">
        <f>+IF(F34="H",HLOOKUP(B34,#REF!,4,FALSE),"")</f>
        <v/>
      </c>
      <c r="K34" s="335"/>
      <c r="L34" s="335"/>
      <c r="M34" s="335" t="str">
        <f>IF(F34="H",($M$12*(MIN(#REF!)/#REF!))," ")</f>
        <v xml:space="preserve"> </v>
      </c>
      <c r="N34" s="336" t="e">
        <f t="shared" si="6"/>
        <v>#N/A</v>
      </c>
      <c r="O34" s="337" t="str">
        <f t="shared" si="7"/>
        <v xml:space="preserve"> </v>
      </c>
      <c r="P34" s="833"/>
      <c r="Q34" s="834"/>
      <c r="R34" s="835"/>
      <c r="U34" s="364" t="str">
        <f t="shared" ca="1" si="1"/>
        <v xml:space="preserve"> </v>
      </c>
      <c r="V34" s="339">
        <v>21</v>
      </c>
    </row>
    <row r="35" spans="2:22" s="338" customFormat="1" ht="63" hidden="1" customHeight="1">
      <c r="B35" s="332">
        <f>+IF('1_ENTREGA'!A29="","",'1_ENTREGA'!A29)</f>
        <v>22</v>
      </c>
      <c r="C35" s="827" t="str">
        <f t="shared" si="8"/>
        <v>O22</v>
      </c>
      <c r="D35" s="828"/>
      <c r="E35" s="829"/>
      <c r="F35" s="333" t="str">
        <f t="shared" si="3"/>
        <v xml:space="preserve"> </v>
      </c>
      <c r="G35" s="334" t="e">
        <f t="shared" si="4"/>
        <v>#N/A</v>
      </c>
      <c r="H35" s="335" t="e">
        <f t="shared" si="5"/>
        <v>#N/A</v>
      </c>
      <c r="I35" s="335" t="str">
        <f>+IF(F35="H",HLOOKUP(B35,#REF!,3,FALSE),"")</f>
        <v/>
      </c>
      <c r="J35" s="335" t="str">
        <f>+IF(F35="H",HLOOKUP(B35,#REF!,4,FALSE),"")</f>
        <v/>
      </c>
      <c r="K35" s="335"/>
      <c r="L35" s="335"/>
      <c r="M35" s="335" t="str">
        <f>IF(F35="H",($M$12*(MIN(#REF!)/#REF!))," ")</f>
        <v xml:space="preserve"> </v>
      </c>
      <c r="N35" s="336" t="e">
        <f t="shared" si="6"/>
        <v>#N/A</v>
      </c>
      <c r="O35" s="337" t="str">
        <f t="shared" si="7"/>
        <v xml:space="preserve"> </v>
      </c>
      <c r="P35" s="833"/>
      <c r="Q35" s="834"/>
      <c r="R35" s="835"/>
      <c r="U35" s="364" t="str">
        <f t="shared" ca="1" si="1"/>
        <v xml:space="preserve"> </v>
      </c>
      <c r="V35" s="339">
        <v>22</v>
      </c>
    </row>
    <row r="36" spans="2:22" s="338" customFormat="1" ht="65.25" hidden="1" customHeight="1">
      <c r="B36" s="332">
        <f>+IF('1_ENTREGA'!A30="","",'1_ENTREGA'!A30)</f>
        <v>23</v>
      </c>
      <c r="C36" s="827" t="str">
        <f t="shared" si="8"/>
        <v>O23</v>
      </c>
      <c r="D36" s="828"/>
      <c r="E36" s="829"/>
      <c r="F36" s="333" t="str">
        <f t="shared" si="3"/>
        <v xml:space="preserve"> </v>
      </c>
      <c r="G36" s="334" t="e">
        <f t="shared" si="4"/>
        <v>#N/A</v>
      </c>
      <c r="H36" s="335" t="e">
        <f t="shared" si="5"/>
        <v>#N/A</v>
      </c>
      <c r="I36" s="335" t="str">
        <f>+IF(F36="H",HLOOKUP(B36,#REF!,3,FALSE),"")</f>
        <v/>
      </c>
      <c r="J36" s="335" t="str">
        <f>+IF(F36="H",HLOOKUP(B36,#REF!,4,FALSE),"")</f>
        <v/>
      </c>
      <c r="K36" s="335"/>
      <c r="L36" s="335"/>
      <c r="M36" s="335" t="str">
        <f>IF(F36="H",($M$12*(MIN(#REF!)/#REF!))," ")</f>
        <v xml:space="preserve"> </v>
      </c>
      <c r="N36" s="336" t="e">
        <f t="shared" si="6"/>
        <v>#N/A</v>
      </c>
      <c r="O36" s="337" t="str">
        <f t="shared" si="7"/>
        <v xml:space="preserve"> </v>
      </c>
      <c r="P36" s="833"/>
      <c r="Q36" s="834"/>
      <c r="R36" s="835"/>
      <c r="U36" s="364" t="str">
        <f t="shared" ca="1" si="1"/>
        <v xml:space="preserve"> </v>
      </c>
      <c r="V36" s="339">
        <v>23</v>
      </c>
    </row>
    <row r="37" spans="2:22" s="338" customFormat="1" ht="70.5" hidden="1" customHeight="1">
      <c r="B37" s="332">
        <f>+IF('1_ENTREGA'!A31="","",'1_ENTREGA'!A31)</f>
        <v>24</v>
      </c>
      <c r="C37" s="827" t="str">
        <f t="shared" si="8"/>
        <v>O24</v>
      </c>
      <c r="D37" s="828"/>
      <c r="E37" s="829"/>
      <c r="F37" s="333" t="str">
        <f t="shared" si="3"/>
        <v xml:space="preserve"> </v>
      </c>
      <c r="G37" s="334" t="e">
        <f t="shared" si="4"/>
        <v>#N/A</v>
      </c>
      <c r="H37" s="335" t="e">
        <f t="shared" si="5"/>
        <v>#N/A</v>
      </c>
      <c r="I37" s="335" t="str">
        <f>+IF(F37="H",HLOOKUP(B37,#REF!,3,FALSE),"")</f>
        <v/>
      </c>
      <c r="J37" s="335" t="str">
        <f>+IF(F37="H",HLOOKUP(B37,#REF!,4,FALSE),"")</f>
        <v/>
      </c>
      <c r="K37" s="335"/>
      <c r="L37" s="335"/>
      <c r="M37" s="335" t="str">
        <f>IF(F37="H",($M$12*(MIN(#REF!)/#REF!))," ")</f>
        <v xml:space="preserve"> </v>
      </c>
      <c r="N37" s="336" t="e">
        <f t="shared" si="6"/>
        <v>#N/A</v>
      </c>
      <c r="O37" s="337" t="str">
        <f t="shared" si="7"/>
        <v xml:space="preserve"> </v>
      </c>
      <c r="P37" s="833"/>
      <c r="Q37" s="834"/>
      <c r="R37" s="835"/>
      <c r="U37" s="364" t="str">
        <f t="shared" ca="1" si="1"/>
        <v xml:space="preserve"> </v>
      </c>
      <c r="V37" s="339">
        <v>24</v>
      </c>
    </row>
    <row r="38" spans="2:22" s="338" customFormat="1" ht="78.75" hidden="1" customHeight="1">
      <c r="B38" s="332">
        <f>+IF('1_ENTREGA'!A32="","",'1_ENTREGA'!A32)</f>
        <v>25</v>
      </c>
      <c r="C38" s="827" t="str">
        <f t="shared" si="8"/>
        <v>O25</v>
      </c>
      <c r="D38" s="828"/>
      <c r="E38" s="829"/>
      <c r="F38" s="333" t="str">
        <f t="shared" si="3"/>
        <v xml:space="preserve"> </v>
      </c>
      <c r="G38" s="334" t="e">
        <f t="shared" si="4"/>
        <v>#N/A</v>
      </c>
      <c r="H38" s="335" t="e">
        <f t="shared" si="5"/>
        <v>#N/A</v>
      </c>
      <c r="I38" s="335" t="str">
        <f>+IF(F38="H",HLOOKUP(B38,#REF!,3,FALSE),"")</f>
        <v/>
      </c>
      <c r="J38" s="335" t="str">
        <f>+IF(F38="H",HLOOKUP(B38,#REF!,4,FALSE),"")</f>
        <v/>
      </c>
      <c r="K38" s="335"/>
      <c r="L38" s="335"/>
      <c r="M38" s="335" t="str">
        <f>IF(F38="H",($M$12*(MIN(#REF!)/#REF!))," ")</f>
        <v xml:space="preserve"> </v>
      </c>
      <c r="N38" s="336" t="e">
        <f t="shared" si="6"/>
        <v>#N/A</v>
      </c>
      <c r="O38" s="337" t="str">
        <f t="shared" si="7"/>
        <v xml:space="preserve"> </v>
      </c>
      <c r="P38" s="833"/>
      <c r="Q38" s="834"/>
      <c r="R38" s="835"/>
      <c r="U38" s="364" t="str">
        <f t="shared" ca="1" si="1"/>
        <v xml:space="preserve"> </v>
      </c>
      <c r="V38" s="339">
        <v>25</v>
      </c>
    </row>
    <row r="39" spans="2:22" s="338" customFormat="1" hidden="1">
      <c r="B39" s="332">
        <f>+IF('1_ENTREGA'!A33="","",'1_ENTREGA'!A33)</f>
        <v>26</v>
      </c>
      <c r="C39" s="827" t="str">
        <f t="shared" si="8"/>
        <v>O26</v>
      </c>
      <c r="D39" s="828"/>
      <c r="E39" s="829"/>
      <c r="F39" s="333" t="str">
        <f t="shared" si="3"/>
        <v xml:space="preserve"> </v>
      </c>
      <c r="G39" s="334" t="e">
        <f t="shared" si="4"/>
        <v>#N/A</v>
      </c>
      <c r="H39" s="335" t="e">
        <f t="shared" si="5"/>
        <v>#N/A</v>
      </c>
      <c r="I39" s="335" t="str">
        <f>+IF(F39="H",HLOOKUP(B39,#REF!,3,FALSE),"")</f>
        <v/>
      </c>
      <c r="J39" s="335" t="str">
        <f>+IF(F39="H",HLOOKUP(B39,#REF!,4,FALSE),"")</f>
        <v/>
      </c>
      <c r="K39" s="335"/>
      <c r="L39" s="335"/>
      <c r="M39" s="335" t="str">
        <f>IF(F39="H",($M$12*(MIN(#REF!)/#REF!))," ")</f>
        <v xml:space="preserve"> </v>
      </c>
      <c r="N39" s="336" t="e">
        <f t="shared" si="6"/>
        <v>#N/A</v>
      </c>
      <c r="O39" s="337" t="str">
        <f t="shared" si="7"/>
        <v xml:space="preserve"> </v>
      </c>
      <c r="P39" s="830"/>
      <c r="Q39" s="831"/>
      <c r="R39" s="832"/>
      <c r="U39" s="364" t="str">
        <f t="shared" ca="1" si="1"/>
        <v xml:space="preserve"> </v>
      </c>
      <c r="V39" s="339">
        <v>26</v>
      </c>
    </row>
    <row r="40" spans="2:22" s="338" customFormat="1" ht="43.5" hidden="1" customHeight="1">
      <c r="B40" s="332">
        <f>+IF('1_ENTREGA'!A34="","",'1_ENTREGA'!A34)</f>
        <v>27</v>
      </c>
      <c r="C40" s="827" t="str">
        <f t="shared" si="8"/>
        <v>O27</v>
      </c>
      <c r="D40" s="828"/>
      <c r="E40" s="829"/>
      <c r="F40" s="333" t="str">
        <f t="shared" si="3"/>
        <v xml:space="preserve"> </v>
      </c>
      <c r="G40" s="334" t="e">
        <f t="shared" si="4"/>
        <v>#N/A</v>
      </c>
      <c r="H40" s="335" t="e">
        <f t="shared" si="5"/>
        <v>#N/A</v>
      </c>
      <c r="I40" s="335" t="str">
        <f>+IF(F40="H",HLOOKUP(B40,#REF!,3,FALSE),"")</f>
        <v/>
      </c>
      <c r="J40" s="335" t="str">
        <f>+IF(F40="H",HLOOKUP(B40,#REF!,4,FALSE),"")</f>
        <v/>
      </c>
      <c r="K40" s="335"/>
      <c r="L40" s="335"/>
      <c r="M40" s="335" t="str">
        <f>IF(F40="H",($M$12*(MIN(#REF!)/#REF!))," ")</f>
        <v xml:space="preserve"> </v>
      </c>
      <c r="N40" s="336" t="e">
        <f t="shared" si="6"/>
        <v>#N/A</v>
      </c>
      <c r="O40" s="337" t="str">
        <f t="shared" si="7"/>
        <v xml:space="preserve"> </v>
      </c>
      <c r="P40" s="836"/>
      <c r="Q40" s="837"/>
      <c r="R40" s="838"/>
      <c r="U40" s="364" t="str">
        <f t="shared" ca="1" si="1"/>
        <v xml:space="preserve"> </v>
      </c>
      <c r="V40" s="339">
        <v>27</v>
      </c>
    </row>
    <row r="41" spans="2:22" s="338" customFormat="1" ht="18" hidden="1" customHeight="1">
      <c r="B41" s="332">
        <f>+IF('1_ENTREGA'!A35="","",'1_ENTREGA'!A35)</f>
        <v>28</v>
      </c>
      <c r="C41" s="827" t="str">
        <f t="shared" si="8"/>
        <v>O28</v>
      </c>
      <c r="D41" s="828"/>
      <c r="E41" s="829"/>
      <c r="F41" s="333" t="str">
        <f t="shared" si="3"/>
        <v xml:space="preserve"> </v>
      </c>
      <c r="G41" s="334" t="e">
        <f t="shared" si="4"/>
        <v>#N/A</v>
      </c>
      <c r="H41" s="335" t="e">
        <f t="shared" si="5"/>
        <v>#N/A</v>
      </c>
      <c r="I41" s="335" t="str">
        <f>+IF(F41="H",HLOOKUP(B41,#REF!,3,FALSE),"")</f>
        <v/>
      </c>
      <c r="J41" s="335" t="str">
        <f>+IF(F41="H",HLOOKUP(B41,#REF!,4,FALSE),"")</f>
        <v/>
      </c>
      <c r="K41" s="335"/>
      <c r="L41" s="335"/>
      <c r="M41" s="335" t="str">
        <f>IF(F41="H",($M$12*(MIN(#REF!)/#REF!))," ")</f>
        <v xml:space="preserve"> </v>
      </c>
      <c r="N41" s="336" t="e">
        <f t="shared" si="6"/>
        <v>#N/A</v>
      </c>
      <c r="O41" s="337" t="str">
        <f t="shared" si="7"/>
        <v xml:space="preserve"> </v>
      </c>
      <c r="P41" s="312"/>
      <c r="Q41" s="313"/>
      <c r="R41" s="314"/>
      <c r="U41" s="364" t="str">
        <f t="shared" ca="1" si="1"/>
        <v xml:space="preserve"> </v>
      </c>
      <c r="V41" s="339">
        <v>28</v>
      </c>
    </row>
    <row r="42" spans="2:22" s="338" customFormat="1" hidden="1">
      <c r="B42" s="332">
        <f>+IF('1_ENTREGA'!A36="","",'1_ENTREGA'!A36)</f>
        <v>29</v>
      </c>
      <c r="C42" s="827" t="str">
        <f t="shared" si="8"/>
        <v>O29</v>
      </c>
      <c r="D42" s="828"/>
      <c r="E42" s="829"/>
      <c r="F42" s="333" t="str">
        <f t="shared" si="3"/>
        <v xml:space="preserve"> </v>
      </c>
      <c r="G42" s="334" t="e">
        <f t="shared" si="4"/>
        <v>#N/A</v>
      </c>
      <c r="H42" s="335" t="e">
        <f t="shared" si="5"/>
        <v>#N/A</v>
      </c>
      <c r="I42" s="335" t="str">
        <f>+IF(F42="H",HLOOKUP(B42,#REF!,3,FALSE),"")</f>
        <v/>
      </c>
      <c r="J42" s="335" t="str">
        <f>+IF(F42="H",HLOOKUP(B42,#REF!,4,FALSE),"")</f>
        <v/>
      </c>
      <c r="K42" s="335"/>
      <c r="L42" s="335"/>
      <c r="M42" s="335" t="str">
        <f>IF(F42="H",($M$12*(MIN(#REF!)/#REF!))," ")</f>
        <v xml:space="preserve"> </v>
      </c>
      <c r="N42" s="336" t="e">
        <f t="shared" si="6"/>
        <v>#N/A</v>
      </c>
      <c r="O42" s="337" t="str">
        <f t="shared" si="7"/>
        <v xml:space="preserve"> </v>
      </c>
      <c r="P42" s="312"/>
      <c r="Q42" s="313"/>
      <c r="R42" s="314"/>
      <c r="U42" s="364" t="str">
        <f t="shared" ca="1" si="1"/>
        <v xml:space="preserve"> </v>
      </c>
      <c r="V42" s="339">
        <v>29</v>
      </c>
    </row>
    <row r="43" spans="2:22" s="338" customFormat="1" hidden="1">
      <c r="B43" s="332">
        <f>+IF('1_ENTREGA'!A37="","",'1_ENTREGA'!A37)</f>
        <v>30</v>
      </c>
      <c r="C43" s="827" t="str">
        <f>IF(B43="","",VLOOKUP(B43,LISTA_OFERENTES,2,FALSE))</f>
        <v>O30</v>
      </c>
      <c r="D43" s="828"/>
      <c r="E43" s="829"/>
      <c r="F43" s="333" t="str">
        <f t="shared" si="3"/>
        <v xml:space="preserve"> </v>
      </c>
      <c r="G43" s="334" t="e">
        <f t="shared" si="4"/>
        <v>#N/A</v>
      </c>
      <c r="H43" s="335" t="e">
        <f t="shared" si="5"/>
        <v>#N/A</v>
      </c>
      <c r="I43" s="335" t="str">
        <f>+IF(F43="H",HLOOKUP(B43,#REF!,3,FALSE),"")</f>
        <v/>
      </c>
      <c r="J43" s="335" t="str">
        <f>+IF(F43="H",HLOOKUP(B43,#REF!,4,FALSE),"")</f>
        <v/>
      </c>
      <c r="K43" s="335"/>
      <c r="L43" s="335"/>
      <c r="M43" s="335" t="str">
        <f>IF(F43="H",($M$12*(MIN(#REF!)/#REF!))," ")</f>
        <v xml:space="preserve"> </v>
      </c>
      <c r="N43" s="336" t="e">
        <f t="shared" si="6"/>
        <v>#N/A</v>
      </c>
      <c r="O43" s="337" t="str">
        <f t="shared" si="7"/>
        <v xml:space="preserve"> </v>
      </c>
      <c r="P43" s="839"/>
      <c r="Q43" s="840"/>
      <c r="R43" s="841"/>
      <c r="U43" s="364" t="str">
        <f t="shared" ca="1" si="1"/>
        <v xml:space="preserve"> </v>
      </c>
      <c r="V43" s="339">
        <v>30</v>
      </c>
    </row>
    <row r="44" spans="2:22">
      <c r="G44" s="359"/>
      <c r="H44" s="342"/>
    </row>
    <row r="45" spans="2:22">
      <c r="F45" s="340" t="s">
        <v>79</v>
      </c>
      <c r="G45" s="341"/>
      <c r="H45" s="342"/>
      <c r="I45" s="342"/>
      <c r="J45" s="340"/>
      <c r="K45" s="340"/>
      <c r="L45" s="340"/>
      <c r="M45" s="860">
        <f ca="1">+M16-100</f>
        <v>-10.484508572335969</v>
      </c>
    </row>
    <row r="46" spans="2:22">
      <c r="F46" s="340"/>
      <c r="G46" s="360"/>
      <c r="H46" s="342"/>
      <c r="I46" s="340"/>
      <c r="J46" s="340"/>
      <c r="K46" s="340"/>
      <c r="L46" s="340"/>
      <c r="M46" s="340"/>
    </row>
    <row r="47" spans="2:22">
      <c r="F47" s="340"/>
      <c r="G47" s="361"/>
      <c r="H47" s="340"/>
      <c r="I47" s="340"/>
      <c r="J47" s="340"/>
      <c r="K47" s="340"/>
      <c r="L47" s="340"/>
      <c r="M47" s="340"/>
    </row>
    <row r="48" spans="2:22">
      <c r="F48" s="340"/>
      <c r="G48" s="361"/>
      <c r="H48" s="340"/>
      <c r="I48" s="340"/>
      <c r="J48" s="340"/>
      <c r="K48" s="340"/>
      <c r="L48" s="340"/>
      <c r="M48" s="343"/>
    </row>
    <row r="49" spans="6:13">
      <c r="F49" s="340"/>
      <c r="G49" s="362"/>
      <c r="H49" s="340"/>
      <c r="I49" s="340"/>
      <c r="J49" s="340"/>
      <c r="K49" s="340"/>
      <c r="L49" s="340"/>
      <c r="M49" s="340"/>
    </row>
    <row r="50" spans="6:13">
      <c r="G50" s="363"/>
    </row>
  </sheetData>
  <sheetProtection algorithmName="SHA-512" hashValue="4DtJChCTrkZneAnk10ZupfVwblJwxWn3EfVXqf2XakNZZhzUy02yTW4DIxqgttDxfwIoP/Tt/PB5mkAtvryZAQ==" saltValue="jbIzQ7+WSRHQ5tnhRkSYAA==" spinCount="100000" sheet="1" objects="1" scenarios="1"/>
  <mergeCells count="63">
    <mergeCell ref="U13:V13"/>
    <mergeCell ref="C15:E15"/>
    <mergeCell ref="C16:E16"/>
    <mergeCell ref="C14:E14"/>
    <mergeCell ref="H11:M11"/>
    <mergeCell ref="C13:E13"/>
    <mergeCell ref="P13:R13"/>
    <mergeCell ref="P14:R14"/>
    <mergeCell ref="P15:R15"/>
    <mergeCell ref="P16:R16"/>
    <mergeCell ref="B2:R2"/>
    <mergeCell ref="B3:R3"/>
    <mergeCell ref="B4:R4"/>
    <mergeCell ref="B5:R5"/>
    <mergeCell ref="C17:E17"/>
    <mergeCell ref="C18:E18"/>
    <mergeCell ref="C19:E19"/>
    <mergeCell ref="C20:E20"/>
    <mergeCell ref="P20:R20"/>
    <mergeCell ref="P26:R26"/>
    <mergeCell ref="C24:E24"/>
    <mergeCell ref="C25:E25"/>
    <mergeCell ref="C26:E26"/>
    <mergeCell ref="C21:E21"/>
    <mergeCell ref="C22:E22"/>
    <mergeCell ref="C23:E23"/>
    <mergeCell ref="P21:R21"/>
    <mergeCell ref="P22:R22"/>
    <mergeCell ref="P23:R23"/>
    <mergeCell ref="P24:R24"/>
    <mergeCell ref="P25:R25"/>
    <mergeCell ref="P43:R43"/>
    <mergeCell ref="C28:E28"/>
    <mergeCell ref="C29:E29"/>
    <mergeCell ref="C27:E27"/>
    <mergeCell ref="C43:E43"/>
    <mergeCell ref="C30:E30"/>
    <mergeCell ref="C31:E31"/>
    <mergeCell ref="C32:E32"/>
    <mergeCell ref="C33:E33"/>
    <mergeCell ref="C34:E34"/>
    <mergeCell ref="C35:E35"/>
    <mergeCell ref="C36:E36"/>
    <mergeCell ref="C37:E37"/>
    <mergeCell ref="P37:R37"/>
    <mergeCell ref="C41:E41"/>
    <mergeCell ref="C42:E42"/>
    <mergeCell ref="C38:E38"/>
    <mergeCell ref="C39:E39"/>
    <mergeCell ref="C40:E40"/>
    <mergeCell ref="P27:R27"/>
    <mergeCell ref="P28:R28"/>
    <mergeCell ref="P29:R29"/>
    <mergeCell ref="P30:R30"/>
    <mergeCell ref="P35:R35"/>
    <mergeCell ref="P36:R36"/>
    <mergeCell ref="P38:R38"/>
    <mergeCell ref="P31:R31"/>
    <mergeCell ref="P32:R32"/>
    <mergeCell ref="P33:R33"/>
    <mergeCell ref="P34:R34"/>
    <mergeCell ref="P39:R39"/>
    <mergeCell ref="P40:R40"/>
  </mergeCells>
  <conditionalFormatting sqref="O14:O43">
    <cfRule type="cellIs" dxfId="2" priority="3" operator="equal">
      <formula>1</formula>
    </cfRule>
  </conditionalFormatting>
  <conditionalFormatting sqref="F14:F43">
    <cfRule type="cellIs" dxfId="1" priority="1" operator="equal">
      <formula>"NH"</formula>
    </cfRule>
    <cfRule type="cellIs" dxfId="0" priority="2" operator="equal">
      <formula>"H"</formula>
    </cfRule>
  </conditionalFormatting>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K39"/>
  <sheetViews>
    <sheetView showGridLines="0" zoomScale="145" zoomScaleNormal="145" workbookViewId="0">
      <selection activeCell="F10" sqref="F10"/>
    </sheetView>
  </sheetViews>
  <sheetFormatPr baseColWidth="10" defaultColWidth="11.42578125" defaultRowHeight="14.25"/>
  <cols>
    <col min="1" max="1" width="3.7109375" style="10" customWidth="1"/>
    <col min="2" max="2" width="3.42578125" style="10" bestFit="1" customWidth="1"/>
    <col min="3" max="3" width="18.28515625" style="10" customWidth="1"/>
    <col min="4" max="4" width="20" style="10" customWidth="1"/>
    <col min="5" max="5" width="12.7109375" style="10" bestFit="1" customWidth="1"/>
    <col min="6" max="6" width="16.7109375" style="10" customWidth="1"/>
    <col min="7" max="7" width="20.85546875" style="10" customWidth="1"/>
    <col min="8" max="8" width="15.7109375" style="10" hidden="1" customWidth="1"/>
    <col min="9" max="9" width="16.85546875" style="10" customWidth="1"/>
    <col min="10" max="10" width="19.42578125" style="10" customWidth="1"/>
    <col min="11" max="16384" width="11.42578125" style="10"/>
  </cols>
  <sheetData>
    <row r="2" spans="2:11" ht="34.5" customHeight="1">
      <c r="B2" s="520"/>
      <c r="C2" s="522" t="s">
        <v>4</v>
      </c>
      <c r="D2" s="522"/>
      <c r="E2" s="522"/>
      <c r="F2" s="522"/>
      <c r="G2" s="522"/>
      <c r="H2" s="523"/>
      <c r="I2" s="522"/>
      <c r="J2" s="524"/>
    </row>
    <row r="3" spans="2:11" ht="32.25" customHeight="1">
      <c r="B3" s="521"/>
      <c r="C3" s="525" t="str">
        <f>+'1_ENTREGA'!A2</f>
        <v>Invitación Pública N° VA-034-2021</v>
      </c>
      <c r="D3" s="525"/>
      <c r="E3" s="525"/>
      <c r="F3" s="525"/>
      <c r="G3" s="525"/>
      <c r="H3" s="525"/>
      <c r="I3" s="525"/>
      <c r="J3" s="526"/>
    </row>
    <row r="4" spans="2:11" ht="104.25" customHeight="1">
      <c r="B4" s="521"/>
      <c r="C4" s="527"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D4" s="527"/>
      <c r="E4" s="527"/>
      <c r="F4" s="527"/>
      <c r="G4" s="527"/>
      <c r="H4" s="527"/>
      <c r="I4" s="527"/>
      <c r="J4" s="528"/>
    </row>
    <row r="5" spans="2:11" ht="18" customHeight="1">
      <c r="B5" s="529" t="s">
        <v>38</v>
      </c>
      <c r="C5" s="530"/>
      <c r="D5" s="530"/>
      <c r="E5" s="530"/>
      <c r="F5" s="530"/>
      <c r="G5" s="530"/>
      <c r="H5" s="530"/>
      <c r="I5" s="530"/>
      <c r="J5" s="531"/>
    </row>
    <row r="6" spans="2:11" ht="33" customHeight="1">
      <c r="B6" s="532" t="s">
        <v>300</v>
      </c>
      <c r="C6" s="533"/>
      <c r="D6" s="11"/>
      <c r="E6" s="12"/>
      <c r="F6" s="12"/>
      <c r="G6" s="12"/>
      <c r="H6" s="12"/>
      <c r="I6" s="12"/>
      <c r="J6" s="13"/>
    </row>
    <row r="7" spans="2:11" ht="45.75" customHeight="1">
      <c r="B7" s="244" t="s">
        <v>33</v>
      </c>
      <c r="C7" s="367" t="s">
        <v>217</v>
      </c>
      <c r="D7" s="374" t="s">
        <v>30</v>
      </c>
      <c r="E7" s="367" t="s">
        <v>34</v>
      </c>
      <c r="F7" s="367" t="s">
        <v>35</v>
      </c>
      <c r="G7" s="367" t="s">
        <v>218</v>
      </c>
      <c r="H7" s="367" t="s">
        <v>260</v>
      </c>
      <c r="I7" s="367" t="s">
        <v>36</v>
      </c>
      <c r="J7" s="367" t="s">
        <v>13</v>
      </c>
    </row>
    <row r="8" spans="2:11" ht="60.75" customHeight="1">
      <c r="B8" s="366">
        <f>IF('1_ENTREGA'!A8="","",'1_ENTREGA'!A8)</f>
        <v>1</v>
      </c>
      <c r="C8" s="369" t="s">
        <v>394</v>
      </c>
      <c r="D8" s="248" t="str">
        <f>'1_ENTREGA'!B8</f>
        <v>MCAD TRAINING &amp; CONSULTING S.A.S.</v>
      </c>
      <c r="E8" s="248">
        <v>901510263</v>
      </c>
      <c r="F8" s="248" t="s">
        <v>307</v>
      </c>
      <c r="G8" s="248" t="s">
        <v>310</v>
      </c>
      <c r="H8" s="376">
        <v>228679836</v>
      </c>
      <c r="I8" s="376">
        <v>228679836</v>
      </c>
      <c r="J8" s="250" t="s">
        <v>388</v>
      </c>
      <c r="K8" s="474"/>
    </row>
    <row r="9" spans="2:11" ht="60.75" customHeight="1">
      <c r="B9" s="366">
        <f>IF('1_ENTREGA'!A9="","",'1_ENTREGA'!A9)</f>
        <v>2</v>
      </c>
      <c r="C9" s="369" t="s">
        <v>395</v>
      </c>
      <c r="D9" s="248" t="str">
        <f>'1_ENTREGA'!B9</f>
        <v>GOLD SYS</v>
      </c>
      <c r="E9" s="248">
        <v>8300383041</v>
      </c>
      <c r="F9" s="248" t="s">
        <v>308</v>
      </c>
      <c r="G9" s="248" t="s">
        <v>311</v>
      </c>
      <c r="H9" s="376">
        <v>260633000</v>
      </c>
      <c r="I9" s="376">
        <v>260633000</v>
      </c>
      <c r="J9" s="250" t="s">
        <v>389</v>
      </c>
      <c r="K9" s="474"/>
    </row>
    <row r="10" spans="2:11" ht="60" customHeight="1">
      <c r="B10" s="366">
        <f>IF('1_ENTREGA'!A10="","",'1_ENTREGA'!A10)</f>
        <v>3</v>
      </c>
      <c r="C10" s="369" t="s">
        <v>396</v>
      </c>
      <c r="D10" s="248" t="str">
        <f>'1_ENTREGA'!B10</f>
        <v>CONTROLES EMPRESARIALES S.A.S.</v>
      </c>
      <c r="E10" s="248">
        <v>800058607</v>
      </c>
      <c r="F10" s="248" t="s">
        <v>309</v>
      </c>
      <c r="G10" s="248">
        <v>100181533</v>
      </c>
      <c r="H10" s="376">
        <v>259397477</v>
      </c>
      <c r="I10" s="376">
        <v>259397477</v>
      </c>
      <c r="J10" s="250" t="s">
        <v>390</v>
      </c>
      <c r="K10" s="474"/>
    </row>
    <row r="11" spans="2:11" ht="60.75" hidden="1" customHeight="1">
      <c r="B11" s="366">
        <f>IF('1_ENTREGA'!A11="","",'1_ENTREGA'!A11)</f>
        <v>4</v>
      </c>
      <c r="C11" s="369"/>
      <c r="D11" s="248"/>
      <c r="E11" s="370"/>
      <c r="F11" s="372"/>
      <c r="G11" s="365"/>
      <c r="H11" s="376"/>
      <c r="I11" s="377"/>
      <c r="J11" s="250"/>
    </row>
    <row r="12" spans="2:11" ht="42" hidden="1" customHeight="1">
      <c r="B12" s="366">
        <f>IF('1_ENTREGA'!A12="","",'1_ENTREGA'!A12)</f>
        <v>5</v>
      </c>
      <c r="C12" s="369"/>
      <c r="D12" s="248"/>
      <c r="E12" s="370"/>
      <c r="F12" s="372"/>
      <c r="G12" s="365"/>
      <c r="H12" s="376"/>
      <c r="I12" s="377"/>
      <c r="J12" s="250"/>
    </row>
    <row r="13" spans="2:11" ht="42" hidden="1" customHeight="1">
      <c r="B13" s="366">
        <f>IF('1_ENTREGA'!A13="","",'1_ENTREGA'!A13)</f>
        <v>6</v>
      </c>
      <c r="C13" s="369"/>
      <c r="D13" s="248"/>
      <c r="E13" s="370"/>
      <c r="F13" s="372"/>
      <c r="G13" s="365"/>
      <c r="H13" s="376"/>
      <c r="I13" s="377"/>
      <c r="J13" s="250"/>
    </row>
    <row r="14" spans="2:11" ht="42" hidden="1" customHeight="1">
      <c r="B14" s="245">
        <f>IF('1_ENTREGA'!A14="","",'1_ENTREGA'!A14)</f>
        <v>7</v>
      </c>
      <c r="C14" s="368"/>
      <c r="D14" s="98" t="str">
        <f t="shared" ref="D14:D31" si="0">IF(B14="","",VLOOKUP(B14,LISTA_OFERENTES,2,FALSE))</f>
        <v>O7</v>
      </c>
      <c r="E14" s="371"/>
      <c r="F14" s="371"/>
      <c r="G14" s="373"/>
      <c r="H14" s="373"/>
      <c r="I14" s="375"/>
      <c r="J14" s="67"/>
    </row>
    <row r="15" spans="2:11" ht="42" hidden="1" customHeight="1">
      <c r="B15" s="245">
        <f>IF('1_ENTREGA'!A15="","",'1_ENTREGA'!A15)</f>
        <v>8</v>
      </c>
      <c r="C15" s="246"/>
      <c r="D15" s="248" t="str">
        <f t="shared" si="0"/>
        <v>O8</v>
      </c>
      <c r="E15" s="247"/>
      <c r="F15" s="247"/>
      <c r="G15" s="249"/>
      <c r="H15" s="249"/>
      <c r="I15" s="251"/>
      <c r="J15" s="252"/>
    </row>
    <row r="16" spans="2:11" ht="42" hidden="1" customHeight="1">
      <c r="B16" s="245">
        <f>IF('1_ENTREGA'!A16="","",'1_ENTREGA'!A16)</f>
        <v>9</v>
      </c>
      <c r="C16" s="246"/>
      <c r="D16" s="248" t="str">
        <f t="shared" si="0"/>
        <v>O9</v>
      </c>
      <c r="E16" s="247"/>
      <c r="F16" s="247"/>
      <c r="G16" s="249"/>
      <c r="H16" s="249"/>
      <c r="I16" s="251"/>
      <c r="J16" s="252"/>
    </row>
    <row r="17" spans="2:10" ht="42" hidden="1" customHeight="1">
      <c r="B17" s="245">
        <f>IF('1_ENTREGA'!A17="","",'1_ENTREGA'!A17)</f>
        <v>10</v>
      </c>
      <c r="C17" s="246"/>
      <c r="D17" s="248" t="str">
        <f t="shared" si="0"/>
        <v>O10</v>
      </c>
      <c r="E17" s="247"/>
      <c r="F17" s="247"/>
      <c r="G17" s="249"/>
      <c r="H17" s="249"/>
      <c r="I17" s="251"/>
      <c r="J17" s="252"/>
    </row>
    <row r="18" spans="2:10" ht="42" hidden="1" customHeight="1">
      <c r="B18" s="245">
        <f>IF('1_ENTREGA'!A18="","",'1_ENTREGA'!A18)</f>
        <v>11</v>
      </c>
      <c r="C18" s="246"/>
      <c r="D18" s="248" t="str">
        <f t="shared" si="0"/>
        <v>O11</v>
      </c>
      <c r="E18" s="247"/>
      <c r="F18" s="247"/>
      <c r="G18" s="249"/>
      <c r="H18" s="249"/>
      <c r="I18" s="251"/>
      <c r="J18" s="252"/>
    </row>
    <row r="19" spans="2:10" ht="42" hidden="1" customHeight="1">
      <c r="B19" s="245">
        <f>IF('1_ENTREGA'!A19="","",'1_ENTREGA'!A19)</f>
        <v>12</v>
      </c>
      <c r="C19" s="246"/>
      <c r="D19" s="248" t="str">
        <f t="shared" si="0"/>
        <v>O12</v>
      </c>
      <c r="E19" s="247"/>
      <c r="F19" s="247"/>
      <c r="G19" s="249"/>
      <c r="H19" s="249"/>
      <c r="I19" s="251"/>
      <c r="J19" s="252"/>
    </row>
    <row r="20" spans="2:10" ht="42" hidden="1" customHeight="1">
      <c r="B20" s="245">
        <f>IF('1_ENTREGA'!A20="","",'1_ENTREGA'!A20)</f>
        <v>13</v>
      </c>
      <c r="C20" s="246"/>
      <c r="D20" s="248" t="str">
        <f t="shared" si="0"/>
        <v>O13</v>
      </c>
      <c r="E20" s="247"/>
      <c r="F20" s="247"/>
      <c r="G20" s="249"/>
      <c r="H20" s="249"/>
      <c r="I20" s="251"/>
      <c r="J20" s="252"/>
    </row>
    <row r="21" spans="2:10" ht="42" hidden="1" customHeight="1">
      <c r="B21" s="245">
        <f>IF('1_ENTREGA'!A21="","",'1_ENTREGA'!A21)</f>
        <v>14</v>
      </c>
      <c r="C21" s="246"/>
      <c r="D21" s="248" t="str">
        <f t="shared" si="0"/>
        <v>O14</v>
      </c>
      <c r="E21" s="247"/>
      <c r="F21" s="247"/>
      <c r="G21" s="249"/>
      <c r="H21" s="249"/>
      <c r="I21" s="251"/>
      <c r="J21" s="252"/>
    </row>
    <row r="22" spans="2:10" ht="42" hidden="1" customHeight="1">
      <c r="B22" s="245">
        <f>IF('1_ENTREGA'!A22="","",'1_ENTREGA'!A22)</f>
        <v>15</v>
      </c>
      <c r="C22" s="246"/>
      <c r="D22" s="248" t="str">
        <f t="shared" si="0"/>
        <v>O15</v>
      </c>
      <c r="E22" s="247"/>
      <c r="F22" s="247"/>
      <c r="G22" s="249"/>
      <c r="H22" s="249"/>
      <c r="I22" s="251"/>
      <c r="J22" s="252"/>
    </row>
    <row r="23" spans="2:10" ht="42" hidden="1" customHeight="1">
      <c r="B23" s="245">
        <f>IF('1_ENTREGA'!A23="","",'1_ENTREGA'!A23)</f>
        <v>16</v>
      </c>
      <c r="C23" s="246"/>
      <c r="D23" s="248" t="str">
        <f t="shared" si="0"/>
        <v>O16</v>
      </c>
      <c r="E23" s="247"/>
      <c r="F23" s="247"/>
      <c r="G23" s="249"/>
      <c r="H23" s="249"/>
      <c r="I23" s="251"/>
      <c r="J23" s="252"/>
    </row>
    <row r="24" spans="2:10" ht="57" hidden="1" customHeight="1">
      <c r="B24" s="245">
        <f>IF('1_ENTREGA'!A24="","",'1_ENTREGA'!A24)</f>
        <v>17</v>
      </c>
      <c r="C24" s="246"/>
      <c r="D24" s="248" t="str">
        <f t="shared" si="0"/>
        <v>O17</v>
      </c>
      <c r="E24" s="247"/>
      <c r="F24" s="247"/>
      <c r="G24" s="249"/>
      <c r="H24" s="249"/>
      <c r="I24" s="251"/>
      <c r="J24" s="252"/>
    </row>
    <row r="25" spans="2:10" ht="42" hidden="1" customHeight="1">
      <c r="B25" s="245">
        <f>IF('1_ENTREGA'!A25="","",'1_ENTREGA'!A25)</f>
        <v>18</v>
      </c>
      <c r="C25" s="246"/>
      <c r="D25" s="248" t="str">
        <f t="shared" si="0"/>
        <v>O18</v>
      </c>
      <c r="E25" s="247"/>
      <c r="F25" s="247"/>
      <c r="G25" s="249"/>
      <c r="H25" s="249"/>
      <c r="I25" s="251"/>
      <c r="J25" s="252"/>
    </row>
    <row r="26" spans="2:10" ht="42" hidden="1" customHeight="1">
      <c r="B26" s="245">
        <f>IF('1_ENTREGA'!A26="","",'1_ENTREGA'!A26)</f>
        <v>19</v>
      </c>
      <c r="C26" s="246"/>
      <c r="D26" s="248" t="str">
        <f t="shared" si="0"/>
        <v>O19</v>
      </c>
      <c r="E26" s="247"/>
      <c r="F26" s="247"/>
      <c r="G26" s="249"/>
      <c r="H26" s="249"/>
      <c r="I26" s="251"/>
      <c r="J26" s="252"/>
    </row>
    <row r="27" spans="2:10" ht="42" hidden="1" customHeight="1">
      <c r="B27" s="245">
        <f>IF('1_ENTREGA'!A27="","",'1_ENTREGA'!A27)</f>
        <v>20</v>
      </c>
      <c r="C27" s="246"/>
      <c r="D27" s="248" t="str">
        <f t="shared" si="0"/>
        <v>O20</v>
      </c>
      <c r="E27" s="247"/>
      <c r="F27" s="247"/>
      <c r="G27" s="249"/>
      <c r="H27" s="249"/>
      <c r="I27" s="251"/>
      <c r="J27" s="252"/>
    </row>
    <row r="28" spans="2:10" ht="42" hidden="1" customHeight="1">
      <c r="B28" s="245">
        <f>IF('1_ENTREGA'!A28="","",'1_ENTREGA'!A28)</f>
        <v>21</v>
      </c>
      <c r="C28" s="246"/>
      <c r="D28" s="248" t="str">
        <f t="shared" si="0"/>
        <v>O21</v>
      </c>
      <c r="E28" s="247"/>
      <c r="F28" s="247"/>
      <c r="G28" s="249"/>
      <c r="H28" s="249"/>
      <c r="I28" s="251"/>
      <c r="J28" s="252"/>
    </row>
    <row r="29" spans="2:10" ht="42" hidden="1" customHeight="1">
      <c r="B29" s="245">
        <f>IF('1_ENTREGA'!A29="","",'1_ENTREGA'!A29)</f>
        <v>22</v>
      </c>
      <c r="C29" s="246"/>
      <c r="D29" s="248" t="str">
        <f t="shared" si="0"/>
        <v>O22</v>
      </c>
      <c r="E29" s="247"/>
      <c r="F29" s="247"/>
      <c r="G29" s="249"/>
      <c r="H29" s="249"/>
      <c r="I29" s="251"/>
      <c r="J29" s="252"/>
    </row>
    <row r="30" spans="2:10" ht="42" hidden="1" customHeight="1">
      <c r="B30" s="245">
        <f>IF('1_ENTREGA'!A30="","",'1_ENTREGA'!A30)</f>
        <v>23</v>
      </c>
      <c r="C30" s="246"/>
      <c r="D30" s="248" t="str">
        <f t="shared" si="0"/>
        <v>O23</v>
      </c>
      <c r="E30" s="247"/>
      <c r="F30" s="247"/>
      <c r="G30" s="249"/>
      <c r="H30" s="249"/>
      <c r="I30" s="251"/>
      <c r="J30" s="252"/>
    </row>
    <row r="31" spans="2:10" ht="42" hidden="1" customHeight="1">
      <c r="B31" s="245">
        <f>IF('1_ENTREGA'!A31="","",'1_ENTREGA'!A31)</f>
        <v>24</v>
      </c>
      <c r="C31" s="246"/>
      <c r="D31" s="248" t="str">
        <f t="shared" si="0"/>
        <v>O24</v>
      </c>
      <c r="E31" s="247"/>
      <c r="F31" s="247"/>
      <c r="G31" s="249"/>
      <c r="H31" s="249"/>
      <c r="I31" s="251"/>
      <c r="J31" s="252"/>
    </row>
    <row r="32" spans="2:10" ht="42" hidden="1" customHeight="1">
      <c r="B32" s="245">
        <f>IF('1_ENTREGA'!A32="","",'1_ENTREGA'!A32)</f>
        <v>25</v>
      </c>
      <c r="C32" s="246"/>
      <c r="D32" s="248" t="str">
        <f t="shared" ref="D32:D37" si="1">IF(B32="","",VLOOKUP(B32,LISTA_OFERENTES,2,FALSE))</f>
        <v>O25</v>
      </c>
      <c r="E32" s="253"/>
      <c r="F32" s="253"/>
      <c r="G32" s="249"/>
      <c r="H32" s="249"/>
      <c r="I32" s="251"/>
      <c r="J32" s="252"/>
    </row>
    <row r="33" spans="2:10" ht="42" hidden="1" customHeight="1">
      <c r="B33" s="245">
        <f>IF('1_ENTREGA'!A33="","",'1_ENTREGA'!A33)</f>
        <v>26</v>
      </c>
      <c r="C33" s="246"/>
      <c r="D33" s="248" t="str">
        <f t="shared" si="1"/>
        <v>O26</v>
      </c>
      <c r="E33" s="253"/>
      <c r="F33" s="253"/>
      <c r="G33" s="249"/>
      <c r="H33" s="249"/>
      <c r="I33" s="251"/>
      <c r="J33" s="252"/>
    </row>
    <row r="34" spans="2:10" ht="42" hidden="1" customHeight="1">
      <c r="B34" s="245">
        <f>IF('1_ENTREGA'!A34="","",'1_ENTREGA'!A34)</f>
        <v>27</v>
      </c>
      <c r="C34" s="246"/>
      <c r="D34" s="248" t="str">
        <f t="shared" si="1"/>
        <v>O27</v>
      </c>
      <c r="E34" s="253"/>
      <c r="F34" s="253"/>
      <c r="G34" s="249"/>
      <c r="H34" s="249"/>
      <c r="I34" s="251"/>
      <c r="J34" s="252"/>
    </row>
    <row r="35" spans="2:10" ht="42" hidden="1" customHeight="1">
      <c r="B35" s="14">
        <f>IF('1_ENTREGA'!A35="","",'1_ENTREGA'!A35)</f>
        <v>28</v>
      </c>
      <c r="C35" s="63"/>
      <c r="D35" s="98" t="str">
        <f t="shared" si="1"/>
        <v>O28</v>
      </c>
      <c r="E35" s="64"/>
      <c r="F35" s="65"/>
      <c r="G35" s="65"/>
      <c r="H35" s="65"/>
      <c r="I35" s="66"/>
      <c r="J35" s="67"/>
    </row>
    <row r="36" spans="2:10" ht="42" hidden="1" customHeight="1">
      <c r="B36" s="14">
        <f>IF('1_ENTREGA'!A36="","",'1_ENTREGA'!A36)</f>
        <v>29</v>
      </c>
      <c r="C36" s="63"/>
      <c r="D36" s="98" t="str">
        <f t="shared" si="1"/>
        <v>O29</v>
      </c>
      <c r="E36" s="64"/>
      <c r="F36" s="65"/>
      <c r="G36" s="65"/>
      <c r="H36" s="65"/>
      <c r="I36" s="66"/>
      <c r="J36" s="67"/>
    </row>
    <row r="37" spans="2:10" ht="42" hidden="1" customHeight="1">
      <c r="B37" s="14">
        <f>IF('1_ENTREGA'!A37="","",'1_ENTREGA'!A37)</f>
        <v>30</v>
      </c>
      <c r="C37" s="63"/>
      <c r="D37" s="98" t="str">
        <f t="shared" si="1"/>
        <v>O30</v>
      </c>
      <c r="E37" s="64"/>
      <c r="F37" s="65"/>
      <c r="G37" s="65"/>
      <c r="H37" s="65"/>
      <c r="I37" s="66"/>
      <c r="J37" s="67"/>
    </row>
    <row r="38" spans="2:10">
      <c r="B38" s="15"/>
      <c r="C38" s="15"/>
      <c r="D38" s="15"/>
      <c r="E38" s="15"/>
      <c r="F38" s="15"/>
      <c r="G38" s="15"/>
      <c r="H38" s="15"/>
      <c r="I38" s="15"/>
      <c r="J38" s="15"/>
    </row>
    <row r="39" spans="2:10" ht="54.75" customHeight="1">
      <c r="B39" s="518" t="s">
        <v>312</v>
      </c>
      <c r="C39" s="518"/>
      <c r="D39" s="519"/>
      <c r="E39" s="519"/>
      <c r="F39" s="519"/>
      <c r="G39" s="519"/>
      <c r="H39" s="519"/>
      <c r="I39" s="519"/>
      <c r="J39" s="519"/>
    </row>
  </sheetData>
  <sheetProtection algorithmName="SHA-512" hashValue="55hfEwYOVwBJtAo+Q2M+GmdFpImpFGPbCYt3UfqR9CW8jj65Z1j4nImw1bo+xCUgq5MBplWR7HxfzYT0OxMmTQ==" saltValue="5SC+PfZBDp0QPswFQWlPCg==" spinCount="100000" sheet="1" objects="1" scenarios="1"/>
  <mergeCells count="7">
    <mergeCell ref="B39:J39"/>
    <mergeCell ref="B2:B4"/>
    <mergeCell ref="C2:J2"/>
    <mergeCell ref="C3:J3"/>
    <mergeCell ref="C4:J4"/>
    <mergeCell ref="B5:J5"/>
    <mergeCell ref="B6:C6"/>
  </mergeCells>
  <phoneticPr fontId="69" type="noConversion"/>
  <printOptions horizontalCentered="1"/>
  <pageMargins left="0.70866141732283472" right="0.70866141732283472" top="0.74803149606299213" bottom="0.74803149606299213" header="0.31496062992125984" footer="0.31496062992125984"/>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G45"/>
  <sheetViews>
    <sheetView zoomScale="85" zoomScaleNormal="85" zoomScaleSheetLayoutView="55" workbookViewId="0">
      <pane xSplit="2" ySplit="5" topLeftCell="D6" activePane="bottomRight" state="frozen"/>
      <selection pane="topRight" activeCell="C1" sqref="C1"/>
      <selection pane="bottomLeft" activeCell="A6" sqref="A6"/>
      <selection pane="bottomRight" activeCell="F43" sqref="F43"/>
    </sheetView>
  </sheetViews>
  <sheetFormatPr baseColWidth="10" defaultColWidth="11.42578125" defaultRowHeight="15"/>
  <cols>
    <col min="1" max="1" width="13.140625" style="307" bestFit="1" customWidth="1"/>
    <col min="2" max="2" width="81.42578125" style="307" bestFit="1" customWidth="1"/>
    <col min="3" max="3" width="81.42578125" style="307" customWidth="1"/>
    <col min="4" max="4" width="39.28515625" style="307" customWidth="1"/>
    <col min="5" max="5" width="22.28515625" style="307" bestFit="1" customWidth="1"/>
    <col min="6" max="6" width="32" style="307" customWidth="1"/>
    <col min="7" max="30" width="39.28515625" style="307" hidden="1" customWidth="1"/>
    <col min="31" max="33" width="66.5703125" style="307" hidden="1" customWidth="1"/>
    <col min="34" max="16384" width="11.42578125" style="265"/>
  </cols>
  <sheetData>
    <row r="1" spans="1:33" ht="41.25" customHeight="1">
      <c r="A1" s="264"/>
      <c r="B1" s="254" t="s">
        <v>46</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row>
    <row r="2" spans="1:33" ht="15.75">
      <c r="A2" s="2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75">
      <c r="A3" s="266"/>
      <c r="B3" s="99" t="s">
        <v>25</v>
      </c>
      <c r="C3" s="344"/>
      <c r="D3" s="100">
        <v>1</v>
      </c>
      <c r="E3" s="100">
        <v>2</v>
      </c>
      <c r="F3" s="100">
        <v>3</v>
      </c>
      <c r="G3" s="100">
        <v>4</v>
      </c>
      <c r="H3" s="100">
        <v>5</v>
      </c>
      <c r="I3" s="100">
        <v>6</v>
      </c>
      <c r="J3" s="100">
        <v>7</v>
      </c>
      <c r="K3" s="100">
        <v>8</v>
      </c>
      <c r="L3" s="100">
        <v>9</v>
      </c>
      <c r="M3" s="100">
        <v>10</v>
      </c>
      <c r="N3" s="100">
        <v>11</v>
      </c>
      <c r="O3" s="100">
        <v>12</v>
      </c>
      <c r="P3" s="100">
        <v>13</v>
      </c>
      <c r="Q3" s="100">
        <v>14</v>
      </c>
      <c r="R3" s="100">
        <v>15</v>
      </c>
      <c r="S3" s="100">
        <v>16</v>
      </c>
      <c r="T3" s="100">
        <v>17</v>
      </c>
      <c r="U3" s="100">
        <v>18</v>
      </c>
      <c r="V3" s="100">
        <v>19</v>
      </c>
      <c r="W3" s="100">
        <v>20</v>
      </c>
      <c r="X3" s="100">
        <v>21</v>
      </c>
      <c r="Y3" s="100">
        <v>22</v>
      </c>
      <c r="Z3" s="100">
        <v>23</v>
      </c>
      <c r="AA3" s="100">
        <v>24</v>
      </c>
      <c r="AB3" s="100">
        <v>25</v>
      </c>
      <c r="AC3" s="100">
        <v>26</v>
      </c>
      <c r="AD3" s="100">
        <v>27</v>
      </c>
      <c r="AE3" s="100">
        <v>28</v>
      </c>
      <c r="AF3" s="100">
        <v>29</v>
      </c>
      <c r="AG3" s="100">
        <v>30</v>
      </c>
    </row>
    <row r="4" spans="1:33" ht="64.5" customHeight="1">
      <c r="A4" s="266"/>
      <c r="B4" s="99" t="s">
        <v>30</v>
      </c>
      <c r="C4" s="344"/>
      <c r="D4" s="100" t="str">
        <f t="shared" ref="D4:Q4" si="0">+VLOOKUP(D3,LISTA_OFERENTES,2,FALSE)</f>
        <v>MCAD TRAINING &amp; CONSULTING S.A.S.</v>
      </c>
      <c r="E4" s="100" t="str">
        <f t="shared" si="0"/>
        <v>GOLD SYS</v>
      </c>
      <c r="F4" s="100" t="str">
        <f t="shared" si="0"/>
        <v>CONTROLES EMPRESARIALES S.A.S.</v>
      </c>
      <c r="G4" s="100">
        <f t="shared" si="0"/>
        <v>0</v>
      </c>
      <c r="H4" s="100">
        <f t="shared" si="0"/>
        <v>0</v>
      </c>
      <c r="I4" s="100">
        <f t="shared" si="0"/>
        <v>0</v>
      </c>
      <c r="J4" s="100" t="str">
        <f t="shared" si="0"/>
        <v>O7</v>
      </c>
      <c r="K4" s="100" t="str">
        <f t="shared" si="0"/>
        <v>O8</v>
      </c>
      <c r="L4" s="100" t="str">
        <f t="shared" si="0"/>
        <v>O9</v>
      </c>
      <c r="M4" s="100" t="str">
        <f t="shared" si="0"/>
        <v>O10</v>
      </c>
      <c r="N4" s="100" t="str">
        <f t="shared" si="0"/>
        <v>O11</v>
      </c>
      <c r="O4" s="100" t="str">
        <f t="shared" si="0"/>
        <v>O12</v>
      </c>
      <c r="P4" s="100" t="str">
        <f t="shared" si="0"/>
        <v>O13</v>
      </c>
      <c r="Q4" s="100" t="str">
        <f t="shared" si="0"/>
        <v>O14</v>
      </c>
      <c r="R4" s="100" t="str">
        <f>+VLOOKUP(R3,LISTA_OFERENTES,2,FALSE)</f>
        <v>O15</v>
      </c>
      <c r="S4" s="100" t="str">
        <f>+VLOOKUP(S3,LISTA_OFERENTES,2,FALSE)</f>
        <v>O16</v>
      </c>
      <c r="T4" s="100" t="str">
        <f t="shared" ref="T4:AG4" si="1">+VLOOKUP(T3,LISTA_OFERENTES,2,FALSE)</f>
        <v>O17</v>
      </c>
      <c r="U4" s="100" t="str">
        <f t="shared" si="1"/>
        <v>O18</v>
      </c>
      <c r="V4" s="100" t="str">
        <f t="shared" si="1"/>
        <v>O19</v>
      </c>
      <c r="W4" s="100" t="str">
        <f t="shared" si="1"/>
        <v>O20</v>
      </c>
      <c r="X4" s="100" t="str">
        <f t="shared" si="1"/>
        <v>O21</v>
      </c>
      <c r="Y4" s="100" t="str">
        <f t="shared" si="1"/>
        <v>O22</v>
      </c>
      <c r="Z4" s="100" t="str">
        <f t="shared" si="1"/>
        <v>O23</v>
      </c>
      <c r="AA4" s="100" t="str">
        <f t="shared" si="1"/>
        <v>O24</v>
      </c>
      <c r="AB4" s="100" t="str">
        <f t="shared" si="1"/>
        <v>O25</v>
      </c>
      <c r="AC4" s="100" t="str">
        <f t="shared" si="1"/>
        <v>O26</v>
      </c>
      <c r="AD4" s="100" t="str">
        <f t="shared" si="1"/>
        <v>O27</v>
      </c>
      <c r="AE4" s="100" t="str">
        <f t="shared" si="1"/>
        <v>O28</v>
      </c>
      <c r="AF4" s="100" t="str">
        <f t="shared" si="1"/>
        <v>O29</v>
      </c>
      <c r="AG4" s="100" t="str">
        <f t="shared" si="1"/>
        <v>O30</v>
      </c>
    </row>
    <row r="5" spans="1:33" ht="20.25" customHeight="1">
      <c r="A5" s="266"/>
      <c r="B5" s="99" t="s">
        <v>37</v>
      </c>
      <c r="C5" s="344"/>
      <c r="D5" s="100">
        <f>IF('1_ENTREGA'!$A7="","",VLOOKUP(D3,'2_APERTURA DE SOBRES'!$B$8:$J$37,4,FALSE))</f>
        <v>901510263</v>
      </c>
      <c r="E5" s="100">
        <f>IF('1_ENTREGA'!$A7="","",VLOOKUP(E3,'2_APERTURA DE SOBRES'!$B$8:$J$37,4,FALSE))</f>
        <v>8300383041</v>
      </c>
      <c r="F5" s="100">
        <f>IF('1_ENTREGA'!$A7="","",VLOOKUP(F3,'2_APERTURA DE SOBRES'!$B$8:$J$37,4,FALSE))</f>
        <v>800058607</v>
      </c>
      <c r="G5" s="100">
        <f>IF('1_ENTREGA'!$A7="","",VLOOKUP(G3,'2_APERTURA DE SOBRES'!$B$8:$J$37,4,FALSE))</f>
        <v>0</v>
      </c>
      <c r="H5" s="100">
        <f>IF('1_ENTREGA'!$A7="","",VLOOKUP(H3,'2_APERTURA DE SOBRES'!$B$8:$J$37,4,FALSE))</f>
        <v>0</v>
      </c>
      <c r="I5" s="100">
        <f>IF('1_ENTREGA'!$A7="","",VLOOKUP(I3,'2_APERTURA DE SOBRES'!$B$8:$J$37,4,FALSE))</f>
        <v>0</v>
      </c>
      <c r="J5" s="100">
        <f>IF('1_ENTREGA'!$A7="","",VLOOKUP(J3,'2_APERTURA DE SOBRES'!$B$8:$J$37,4,FALSE))</f>
        <v>0</v>
      </c>
      <c r="K5" s="100">
        <f>IF('1_ENTREGA'!$A7="","",VLOOKUP(K3,'2_APERTURA DE SOBRES'!$B$8:$J$37,4,FALSE))</f>
        <v>0</v>
      </c>
      <c r="L5" s="100">
        <f>IF('1_ENTREGA'!$A7="","",VLOOKUP(L3,'2_APERTURA DE SOBRES'!$B$8:$J$37,4,FALSE))</f>
        <v>0</v>
      </c>
      <c r="M5" s="100">
        <f>IF('1_ENTREGA'!$A7="","",VLOOKUP(M3,'2_APERTURA DE SOBRES'!$B$8:$J$37,4,FALSE))</f>
        <v>0</v>
      </c>
      <c r="N5" s="100">
        <f>IF('1_ENTREGA'!$A7="","",VLOOKUP(N3,'2_APERTURA DE SOBRES'!$B$8:$J$37,4,FALSE))</f>
        <v>0</v>
      </c>
      <c r="O5" s="100">
        <f>IF('1_ENTREGA'!$A7="","",VLOOKUP(O3,'2_APERTURA DE SOBRES'!$B$8:$J$37,4,FALSE))</f>
        <v>0</v>
      </c>
      <c r="P5" s="100">
        <f>IF('1_ENTREGA'!$A7="","",VLOOKUP(P3,'2_APERTURA DE SOBRES'!$B$8:$J$37,4,FALSE))</f>
        <v>0</v>
      </c>
      <c r="Q5" s="100">
        <f>IF('1_ENTREGA'!$A7="","",VLOOKUP(Q3,'2_APERTURA DE SOBRES'!$B$8:$J$37,4,FALSE))</f>
        <v>0</v>
      </c>
      <c r="R5" s="100">
        <f>IF('1_ENTREGA'!$A7="","",VLOOKUP(R3,'2_APERTURA DE SOBRES'!$B$8:$J$37,4,FALSE))</f>
        <v>0</v>
      </c>
      <c r="S5" s="100">
        <f>IF('1_ENTREGA'!$A7="","",VLOOKUP(S3,'2_APERTURA DE SOBRES'!$B$8:$J$37,4,FALSE))</f>
        <v>0</v>
      </c>
      <c r="T5" s="100">
        <f>IF('1_ENTREGA'!$A7="","",VLOOKUP(T3,'2_APERTURA DE SOBRES'!$B$8:$J$37,4,FALSE))</f>
        <v>0</v>
      </c>
      <c r="U5" s="100">
        <f>IF('1_ENTREGA'!$A7="","",VLOOKUP(U3,'2_APERTURA DE SOBRES'!$B$8:$J$37,4,FALSE))</f>
        <v>0</v>
      </c>
      <c r="V5" s="100">
        <f>IF('1_ENTREGA'!$A7="","",VLOOKUP(V3,'2_APERTURA DE SOBRES'!$B$8:$J$37,4,FALSE))</f>
        <v>0</v>
      </c>
      <c r="W5" s="100">
        <f>IF('1_ENTREGA'!$A7="","",VLOOKUP(W3,'2_APERTURA DE SOBRES'!$B$8:$J$37,4,FALSE))</f>
        <v>0</v>
      </c>
      <c r="X5" s="100">
        <f>IF('1_ENTREGA'!$A7="","",VLOOKUP(X3,'2_APERTURA DE SOBRES'!$B$8:$J$37,4,FALSE))</f>
        <v>0</v>
      </c>
      <c r="Y5" s="100">
        <f>IF('1_ENTREGA'!$A7="","",VLOOKUP(Y3,'2_APERTURA DE SOBRES'!$B$8:$J$37,4,FALSE))</f>
        <v>0</v>
      </c>
      <c r="Z5" s="100">
        <f>IF('1_ENTREGA'!$A7="","",VLOOKUP(Z3,'2_APERTURA DE SOBRES'!$B$8:$J$37,4,FALSE))</f>
        <v>0</v>
      </c>
      <c r="AA5" s="100">
        <f>IF('1_ENTREGA'!$A7="","",VLOOKUP(AA3,'2_APERTURA DE SOBRES'!$B$8:$J$37,4,FALSE))</f>
        <v>0</v>
      </c>
      <c r="AB5" s="100">
        <f>IF('1_ENTREGA'!$A7="","",VLOOKUP(AB3,'2_APERTURA DE SOBRES'!$B$8:$J$37,4,FALSE))</f>
        <v>0</v>
      </c>
      <c r="AC5" s="100">
        <f>IF('1_ENTREGA'!$A7="","",VLOOKUP(AC3,'2_APERTURA DE SOBRES'!$B$8:$J$37,4,FALSE))</f>
        <v>0</v>
      </c>
      <c r="AD5" s="100">
        <f>IF('1_ENTREGA'!$A7="","",VLOOKUP(AD3,'2_APERTURA DE SOBRES'!$B$8:$J$37,4,FALSE))</f>
        <v>0</v>
      </c>
      <c r="AE5" s="100">
        <f>IF('1_ENTREGA'!$A7="","",VLOOKUP(AE3,'2_APERTURA DE SOBRES'!$B$8:$J$37,4,FALSE))</f>
        <v>0</v>
      </c>
      <c r="AF5" s="100">
        <f>IF('1_ENTREGA'!$A7="","",VLOOKUP(AF3,'2_APERTURA DE SOBRES'!$B$8:$J$37,4,FALSE))</f>
        <v>0</v>
      </c>
      <c r="AG5" s="100">
        <f>IF('1_ENTREGA'!$A7="","",VLOOKUP(AG3,'2_APERTURA DE SOBRES'!$B$8:$J$37,4,FALSE))</f>
        <v>0</v>
      </c>
    </row>
    <row r="6" spans="1:33" ht="49.5" hidden="1" customHeight="1">
      <c r="A6" s="267"/>
      <c r="B6" s="214" t="s">
        <v>215</v>
      </c>
      <c r="C6" s="214" t="s">
        <v>253</v>
      </c>
      <c r="D6" s="215"/>
      <c r="E6" s="215"/>
      <c r="F6" s="215"/>
      <c r="G6" s="215"/>
      <c r="H6" s="215"/>
      <c r="I6" s="215"/>
      <c r="J6" s="215"/>
      <c r="K6" s="215"/>
      <c r="L6" s="215"/>
      <c r="M6" s="215"/>
      <c r="N6" s="215"/>
      <c r="O6" s="215"/>
      <c r="P6" s="215"/>
      <c r="Q6" s="215"/>
      <c r="R6" s="215"/>
      <c r="S6" s="215"/>
      <c r="T6" s="216"/>
      <c r="U6" s="216"/>
      <c r="V6" s="216"/>
      <c r="W6" s="216"/>
      <c r="X6" s="216"/>
      <c r="Y6" s="216"/>
      <c r="Z6" s="216"/>
      <c r="AA6" s="216"/>
      <c r="AB6" s="216"/>
      <c r="AC6" s="216"/>
      <c r="AD6" s="216"/>
      <c r="AE6" s="216"/>
      <c r="AF6" s="216"/>
      <c r="AG6" s="215"/>
    </row>
    <row r="7" spans="1:33" ht="33" hidden="1" customHeight="1">
      <c r="A7" s="217" t="s">
        <v>12</v>
      </c>
      <c r="B7" s="255" t="s">
        <v>254</v>
      </c>
      <c r="C7" s="345"/>
      <c r="D7" s="268"/>
      <c r="E7" s="268"/>
      <c r="F7" s="268"/>
      <c r="G7" s="268"/>
      <c r="H7" s="268"/>
      <c r="I7" s="268"/>
      <c r="J7" s="268"/>
      <c r="K7" s="268"/>
      <c r="L7" s="268"/>
      <c r="M7" s="268"/>
      <c r="N7" s="268"/>
      <c r="O7" s="268"/>
      <c r="P7" s="268"/>
      <c r="Q7" s="268"/>
      <c r="R7" s="268"/>
      <c r="S7" s="268"/>
      <c r="T7" s="269"/>
      <c r="U7" s="269"/>
      <c r="V7" s="269"/>
      <c r="W7" s="269"/>
      <c r="X7" s="269"/>
      <c r="Y7" s="269"/>
      <c r="Z7" s="269"/>
      <c r="AA7" s="269"/>
      <c r="AB7" s="269"/>
      <c r="AC7" s="269"/>
      <c r="AD7" s="269"/>
      <c r="AE7" s="269"/>
      <c r="AF7" s="269"/>
      <c r="AG7" s="268"/>
    </row>
    <row r="8" spans="1:33" ht="15.75" hidden="1">
      <c r="A8" s="270">
        <v>1</v>
      </c>
      <c r="B8" s="346"/>
      <c r="C8" s="346"/>
      <c r="D8" s="243"/>
      <c r="E8" s="243"/>
      <c r="F8" s="243"/>
      <c r="G8" s="243"/>
      <c r="H8" s="243"/>
      <c r="I8" s="243"/>
      <c r="J8" s="243"/>
      <c r="K8" s="243"/>
      <c r="L8" s="236"/>
      <c r="M8" s="243"/>
      <c r="N8" s="236"/>
      <c r="O8" s="236"/>
      <c r="P8" s="243"/>
      <c r="Q8" s="243"/>
      <c r="R8" s="243"/>
      <c r="S8" s="236"/>
      <c r="T8" s="243"/>
      <c r="U8" s="243"/>
      <c r="V8" s="243"/>
      <c r="W8" s="236"/>
      <c r="X8" s="243"/>
      <c r="Y8" s="236"/>
      <c r="Z8" s="236"/>
      <c r="AA8" s="243"/>
      <c r="AB8" s="243"/>
      <c r="AC8" s="243"/>
      <c r="AD8" s="243"/>
      <c r="AE8" s="218"/>
      <c r="AF8" s="218"/>
      <c r="AG8" s="271"/>
    </row>
    <row r="9" spans="1:33" ht="15.75" hidden="1">
      <c r="A9" s="270">
        <v>2</v>
      </c>
      <c r="B9" s="346"/>
      <c r="C9" s="346"/>
      <c r="D9" s="243"/>
      <c r="E9" s="243"/>
      <c r="F9" s="243"/>
      <c r="G9" s="243"/>
      <c r="H9" s="243"/>
      <c r="I9" s="243"/>
      <c r="J9" s="243"/>
      <c r="K9" s="243"/>
      <c r="L9" s="236"/>
      <c r="M9" s="243"/>
      <c r="N9" s="236"/>
      <c r="O9" s="236"/>
      <c r="P9" s="243"/>
      <c r="Q9" s="243"/>
      <c r="R9" s="243"/>
      <c r="S9" s="236"/>
      <c r="T9" s="243"/>
      <c r="U9" s="243"/>
      <c r="V9" s="243"/>
      <c r="W9" s="236"/>
      <c r="X9" s="243"/>
      <c r="Y9" s="236"/>
      <c r="Z9" s="236"/>
      <c r="AA9" s="243"/>
      <c r="AB9" s="243"/>
      <c r="AC9" s="243"/>
      <c r="AD9" s="243"/>
      <c r="AE9" s="218"/>
      <c r="AF9" s="218"/>
      <c r="AG9" s="272"/>
    </row>
    <row r="10" spans="1:33" ht="15.75" hidden="1">
      <c r="A10" s="270">
        <v>3</v>
      </c>
      <c r="B10" s="346"/>
      <c r="C10" s="346"/>
      <c r="D10" s="243"/>
      <c r="E10" s="243"/>
      <c r="F10" s="243"/>
      <c r="G10" s="243"/>
      <c r="H10" s="243"/>
      <c r="I10" s="243"/>
      <c r="J10" s="243"/>
      <c r="K10" s="243"/>
      <c r="L10" s="236"/>
      <c r="M10" s="243"/>
      <c r="N10" s="236"/>
      <c r="O10" s="236"/>
      <c r="P10" s="243"/>
      <c r="Q10" s="243"/>
      <c r="R10" s="243"/>
      <c r="S10" s="236"/>
      <c r="T10" s="243"/>
      <c r="U10" s="243"/>
      <c r="V10" s="243"/>
      <c r="W10" s="236"/>
      <c r="X10" s="243"/>
      <c r="Y10" s="236"/>
      <c r="Z10" s="273"/>
      <c r="AA10" s="243"/>
      <c r="AB10" s="243"/>
      <c r="AC10" s="243"/>
      <c r="AD10" s="243"/>
      <c r="AE10" s="218"/>
      <c r="AF10" s="218"/>
      <c r="AG10" s="271"/>
    </row>
    <row r="11" spans="1:33" ht="15.75" hidden="1">
      <c r="A11" s="270">
        <v>4</v>
      </c>
      <c r="B11" s="346"/>
      <c r="C11" s="346"/>
      <c r="D11" s="243"/>
      <c r="E11" s="243"/>
      <c r="F11" s="243"/>
      <c r="G11" s="243"/>
      <c r="H11" s="243"/>
      <c r="I11" s="243"/>
      <c r="J11" s="243"/>
      <c r="K11" s="243"/>
      <c r="L11" s="236"/>
      <c r="M11" s="243"/>
      <c r="N11" s="236"/>
      <c r="O11" s="236"/>
      <c r="P11" s="243"/>
      <c r="Q11" s="243"/>
      <c r="R11" s="243"/>
      <c r="S11" s="236"/>
      <c r="T11" s="243"/>
      <c r="U11" s="243"/>
      <c r="V11" s="243"/>
      <c r="W11" s="236"/>
      <c r="X11" s="243"/>
      <c r="Y11" s="236"/>
      <c r="Z11" s="236"/>
      <c r="AA11" s="243"/>
      <c r="AB11" s="243"/>
      <c r="AC11" s="243"/>
      <c r="AD11" s="243"/>
      <c r="AE11" s="218"/>
      <c r="AF11" s="218"/>
      <c r="AG11" s="271"/>
    </row>
    <row r="12" spans="1:33" ht="15.75" hidden="1">
      <c r="A12" s="270">
        <v>5</v>
      </c>
      <c r="B12" s="346"/>
      <c r="C12" s="346"/>
      <c r="D12" s="243"/>
      <c r="E12" s="243"/>
      <c r="F12" s="243"/>
      <c r="G12" s="243"/>
      <c r="H12" s="243"/>
      <c r="I12" s="243"/>
      <c r="J12" s="243"/>
      <c r="K12" s="243"/>
      <c r="L12" s="236"/>
      <c r="M12" s="243"/>
      <c r="N12" s="236"/>
      <c r="O12" s="236"/>
      <c r="P12" s="243"/>
      <c r="Q12" s="243"/>
      <c r="R12" s="243"/>
      <c r="S12" s="236"/>
      <c r="T12" s="243"/>
      <c r="U12" s="243"/>
      <c r="V12" s="243"/>
      <c r="W12" s="236"/>
      <c r="X12" s="243"/>
      <c r="Y12" s="236"/>
      <c r="Z12" s="236"/>
      <c r="AA12" s="243"/>
      <c r="AB12" s="243"/>
      <c r="AC12" s="243"/>
      <c r="AD12" s="243"/>
      <c r="AE12" s="218"/>
      <c r="AF12" s="218"/>
      <c r="AG12" s="271"/>
    </row>
    <row r="13" spans="1:33" ht="15.75" hidden="1">
      <c r="A13" s="270">
        <v>6</v>
      </c>
      <c r="B13" s="346"/>
      <c r="C13" s="346"/>
      <c r="D13" s="243"/>
      <c r="E13" s="243"/>
      <c r="F13" s="243"/>
      <c r="G13" s="243"/>
      <c r="H13" s="243"/>
      <c r="I13" s="243"/>
      <c r="J13" s="243"/>
      <c r="K13" s="243"/>
      <c r="L13" s="236"/>
      <c r="M13" s="243"/>
      <c r="N13" s="236"/>
      <c r="O13" s="236"/>
      <c r="P13" s="243"/>
      <c r="Q13" s="243"/>
      <c r="R13" s="243"/>
      <c r="S13" s="236"/>
      <c r="T13" s="243"/>
      <c r="U13" s="243"/>
      <c r="V13" s="243"/>
      <c r="W13" s="236"/>
      <c r="X13" s="243"/>
      <c r="Y13" s="236"/>
      <c r="Z13" s="236"/>
      <c r="AA13" s="243"/>
      <c r="AB13" s="243"/>
      <c r="AC13" s="243"/>
      <c r="AD13" s="243"/>
      <c r="AE13" s="218"/>
      <c r="AF13" s="218"/>
      <c r="AG13" s="271"/>
    </row>
    <row r="14" spans="1:33" ht="15.75" hidden="1">
      <c r="A14" s="270">
        <v>7</v>
      </c>
      <c r="B14" s="346"/>
      <c r="C14" s="346"/>
      <c r="D14" s="243"/>
      <c r="E14" s="243"/>
      <c r="F14" s="243"/>
      <c r="G14" s="243"/>
      <c r="H14" s="243"/>
      <c r="I14" s="243"/>
      <c r="J14" s="243"/>
      <c r="K14" s="243"/>
      <c r="L14" s="236"/>
      <c r="M14" s="243"/>
      <c r="N14" s="236"/>
      <c r="O14" s="236"/>
      <c r="P14" s="243"/>
      <c r="Q14" s="243"/>
      <c r="R14" s="243"/>
      <c r="S14" s="236"/>
      <c r="T14" s="243"/>
      <c r="U14" s="243"/>
      <c r="V14" s="243"/>
      <c r="W14" s="236"/>
      <c r="X14" s="243"/>
      <c r="Y14" s="236"/>
      <c r="Z14" s="236"/>
      <c r="AA14" s="243"/>
      <c r="AB14" s="243"/>
      <c r="AC14" s="243"/>
      <c r="AD14" s="243"/>
      <c r="AE14" s="218"/>
      <c r="AF14" s="218"/>
      <c r="AG14" s="271"/>
    </row>
    <row r="15" spans="1:33" ht="25.5" hidden="1" customHeight="1">
      <c r="A15" s="270">
        <v>8</v>
      </c>
      <c r="B15" s="346"/>
      <c r="C15" s="346"/>
      <c r="D15" s="243"/>
      <c r="E15" s="243"/>
      <c r="F15" s="243"/>
      <c r="G15" s="243"/>
      <c r="H15" s="243"/>
      <c r="I15" s="243"/>
      <c r="J15" s="243"/>
      <c r="K15" s="243"/>
      <c r="L15" s="236"/>
      <c r="M15" s="243"/>
      <c r="N15" s="236"/>
      <c r="O15" s="236"/>
      <c r="P15" s="243"/>
      <c r="Q15" s="243"/>
      <c r="R15" s="243"/>
      <c r="S15" s="236"/>
      <c r="T15" s="243"/>
      <c r="U15" s="243"/>
      <c r="V15" s="243"/>
      <c r="W15" s="236"/>
      <c r="X15" s="243"/>
      <c r="Y15" s="236"/>
      <c r="Z15" s="236"/>
      <c r="AA15" s="243"/>
      <c r="AB15" s="243"/>
      <c r="AC15" s="243"/>
      <c r="AD15" s="243"/>
      <c r="AE15" s="218"/>
      <c r="AF15" s="218"/>
      <c r="AG15" s="271"/>
    </row>
    <row r="16" spans="1:33" ht="15.75" hidden="1">
      <c r="A16" s="270">
        <v>9</v>
      </c>
      <c r="B16" s="346"/>
      <c r="C16" s="346"/>
      <c r="D16" s="243"/>
      <c r="E16" s="243"/>
      <c r="F16" s="243"/>
      <c r="G16" s="243"/>
      <c r="H16" s="243"/>
      <c r="I16" s="243"/>
      <c r="J16" s="243"/>
      <c r="K16" s="243"/>
      <c r="L16" s="236"/>
      <c r="M16" s="243"/>
      <c r="N16" s="236"/>
      <c r="O16" s="236"/>
      <c r="P16" s="243"/>
      <c r="Q16" s="243"/>
      <c r="R16" s="243"/>
      <c r="S16" s="236"/>
      <c r="T16" s="243"/>
      <c r="U16" s="243"/>
      <c r="V16" s="243"/>
      <c r="W16" s="236"/>
      <c r="X16" s="243"/>
      <c r="Y16" s="236"/>
      <c r="Z16" s="236"/>
      <c r="AA16" s="243"/>
      <c r="AB16" s="243"/>
      <c r="AC16" s="243"/>
      <c r="AD16" s="243"/>
      <c r="AE16" s="218"/>
      <c r="AF16" s="218"/>
      <c r="AG16" s="271"/>
    </row>
    <row r="17" spans="1:33" ht="30" hidden="1">
      <c r="A17" s="270">
        <v>10</v>
      </c>
      <c r="B17" s="346" t="s">
        <v>216</v>
      </c>
      <c r="C17" s="346"/>
      <c r="D17" s="243"/>
      <c r="E17" s="243"/>
      <c r="F17" s="243"/>
      <c r="G17" s="243"/>
      <c r="H17" s="243"/>
      <c r="I17" s="243"/>
      <c r="J17" s="243"/>
      <c r="K17" s="243"/>
      <c r="L17" s="236"/>
      <c r="M17" s="243"/>
      <c r="N17" s="236"/>
      <c r="O17" s="236"/>
      <c r="P17" s="243"/>
      <c r="Q17" s="243"/>
      <c r="R17" s="243"/>
      <c r="S17" s="236"/>
      <c r="T17" s="243"/>
      <c r="U17" s="243"/>
      <c r="V17" s="243"/>
      <c r="W17" s="236"/>
      <c r="X17" s="243"/>
      <c r="Y17" s="218"/>
      <c r="Z17" s="236"/>
      <c r="AA17" s="243"/>
      <c r="AB17" s="243"/>
      <c r="AC17" s="243"/>
      <c r="AD17" s="243"/>
      <c r="AE17" s="218"/>
      <c r="AF17" s="218"/>
      <c r="AG17" s="271"/>
    </row>
    <row r="18" spans="1:33" ht="15.75" hidden="1">
      <c r="A18" s="270"/>
      <c r="B18" s="346" t="s">
        <v>98</v>
      </c>
      <c r="C18" s="346"/>
      <c r="D18" s="243"/>
      <c r="E18" s="236"/>
      <c r="F18" s="243"/>
      <c r="G18" s="243"/>
      <c r="H18" s="243"/>
      <c r="I18" s="353"/>
      <c r="J18" s="236"/>
      <c r="K18" s="236"/>
      <c r="L18" s="236"/>
      <c r="M18" s="236"/>
      <c r="N18" s="236"/>
      <c r="O18" s="236"/>
      <c r="P18" s="236"/>
      <c r="Q18" s="236"/>
      <c r="R18" s="236"/>
      <c r="S18" s="236"/>
      <c r="T18" s="274"/>
      <c r="U18" s="275"/>
      <c r="V18" s="236"/>
      <c r="W18" s="236"/>
      <c r="X18" s="236"/>
      <c r="Y18" s="218"/>
      <c r="Z18" s="236"/>
      <c r="AA18" s="236"/>
      <c r="AB18" s="218"/>
      <c r="AC18" s="218"/>
      <c r="AD18" s="218"/>
      <c r="AE18" s="218"/>
      <c r="AF18" s="218"/>
      <c r="AG18" s="272"/>
    </row>
    <row r="19" spans="1:33" ht="15.75" hidden="1">
      <c r="A19" s="270"/>
      <c r="B19" s="346" t="s">
        <v>101</v>
      </c>
      <c r="C19" s="346"/>
      <c r="D19" s="243"/>
      <c r="E19" s="236"/>
      <c r="F19" s="243"/>
      <c r="G19" s="243"/>
      <c r="H19" s="243"/>
      <c r="I19" s="354"/>
      <c r="J19" s="236"/>
      <c r="K19" s="236"/>
      <c r="L19" s="236"/>
      <c r="M19" s="236"/>
      <c r="N19" s="236"/>
      <c r="O19" s="236"/>
      <c r="P19" s="236"/>
      <c r="Q19" s="236"/>
      <c r="R19" s="236"/>
      <c r="S19" s="236"/>
      <c r="T19" s="276"/>
      <c r="U19" s="276"/>
      <c r="V19" s="236"/>
      <c r="W19" s="236"/>
      <c r="X19" s="236"/>
      <c r="Y19" s="218"/>
      <c r="Z19" s="236"/>
      <c r="AA19" s="236"/>
      <c r="AB19" s="218"/>
      <c r="AC19" s="218"/>
      <c r="AD19" s="218"/>
      <c r="AE19" s="218"/>
      <c r="AF19" s="218"/>
      <c r="AG19" s="271"/>
    </row>
    <row r="20" spans="1:33" ht="15.75" hidden="1">
      <c r="A20" s="270"/>
      <c r="B20" s="346" t="s">
        <v>102</v>
      </c>
      <c r="C20" s="346"/>
      <c r="D20" s="243"/>
      <c r="E20" s="355"/>
      <c r="F20" s="243"/>
      <c r="G20" s="243"/>
      <c r="H20" s="243"/>
      <c r="I20" s="277"/>
      <c r="J20" s="236"/>
      <c r="K20" s="236"/>
      <c r="L20" s="236"/>
      <c r="M20" s="236"/>
      <c r="N20" s="236"/>
      <c r="O20" s="236"/>
      <c r="P20" s="236"/>
      <c r="Q20" s="236"/>
      <c r="R20" s="236"/>
      <c r="S20" s="236"/>
      <c r="T20" s="278"/>
      <c r="U20" s="278"/>
      <c r="V20" s="236"/>
      <c r="W20" s="236"/>
      <c r="X20" s="236"/>
      <c r="Y20" s="218"/>
      <c r="Z20" s="236"/>
      <c r="AA20" s="236"/>
      <c r="AB20" s="218"/>
      <c r="AC20" s="218"/>
      <c r="AD20" s="218"/>
      <c r="AE20" s="218"/>
      <c r="AF20" s="218"/>
      <c r="AG20" s="271"/>
    </row>
    <row r="21" spans="1:33" ht="15.75" hidden="1">
      <c r="A21" s="270"/>
      <c r="B21" s="346" t="s">
        <v>103</v>
      </c>
      <c r="C21" s="346"/>
      <c r="D21" s="243"/>
      <c r="E21" s="236"/>
      <c r="F21" s="243"/>
      <c r="G21" s="243"/>
      <c r="H21" s="243"/>
      <c r="I21" s="353"/>
      <c r="J21" s="236"/>
      <c r="K21" s="236"/>
      <c r="L21" s="236"/>
      <c r="M21" s="236"/>
      <c r="N21" s="236"/>
      <c r="O21" s="236"/>
      <c r="P21" s="236"/>
      <c r="Q21" s="236"/>
      <c r="R21" s="236"/>
      <c r="S21" s="236"/>
      <c r="T21" s="274"/>
      <c r="U21" s="278"/>
      <c r="V21" s="236"/>
      <c r="W21" s="236"/>
      <c r="X21" s="236"/>
      <c r="Y21" s="218"/>
      <c r="Z21" s="236"/>
      <c r="AA21" s="236"/>
      <c r="AB21" s="218"/>
      <c r="AC21" s="218"/>
      <c r="AD21" s="218"/>
      <c r="AE21" s="218"/>
      <c r="AF21" s="218"/>
      <c r="AG21" s="271"/>
    </row>
    <row r="22" spans="1:33" ht="15.75" hidden="1">
      <c r="A22" s="279"/>
      <c r="B22" s="219" t="s">
        <v>107</v>
      </c>
      <c r="C22" s="347"/>
      <c r="D22" s="243"/>
      <c r="E22" s="280"/>
      <c r="F22" s="243"/>
      <c r="G22" s="280"/>
      <c r="H22" s="243"/>
      <c r="I22" s="280"/>
      <c r="J22" s="243"/>
      <c r="K22" s="243"/>
      <c r="L22" s="280"/>
      <c r="M22" s="236"/>
      <c r="N22" s="280"/>
      <c r="O22" s="280"/>
      <c r="P22" s="243"/>
      <c r="Q22" s="243"/>
      <c r="R22" s="243"/>
      <c r="S22" s="280"/>
      <c r="T22" s="243"/>
      <c r="U22" s="243"/>
      <c r="V22" s="243"/>
      <c r="W22" s="280"/>
      <c r="X22" s="243"/>
      <c r="Y22" s="280"/>
      <c r="Z22" s="280"/>
      <c r="AA22" s="243"/>
      <c r="AB22" s="243"/>
      <c r="AC22" s="243"/>
      <c r="AD22" s="243"/>
      <c r="AE22" s="280"/>
      <c r="AF22" s="280"/>
      <c r="AG22" s="281"/>
    </row>
    <row r="23" spans="1:33" s="284" customFormat="1" ht="15.75">
      <c r="A23" s="220"/>
      <c r="B23" s="256"/>
      <c r="C23" s="348"/>
      <c r="D23" s="282"/>
      <c r="E23" s="283"/>
      <c r="F23" s="283"/>
      <c r="G23" s="283"/>
      <c r="H23" s="282"/>
      <c r="I23" s="283"/>
      <c r="J23" s="283"/>
      <c r="K23" s="283"/>
      <c r="L23" s="282"/>
      <c r="M23" s="283"/>
      <c r="N23" s="283"/>
      <c r="O23" s="283"/>
      <c r="P23" s="283"/>
      <c r="Q23" s="283"/>
      <c r="R23" s="283"/>
      <c r="S23" s="283"/>
      <c r="T23" s="283"/>
      <c r="U23" s="283"/>
      <c r="V23" s="283"/>
      <c r="W23" s="283"/>
      <c r="X23" s="283"/>
      <c r="Y23" s="283"/>
      <c r="Z23" s="283"/>
      <c r="AA23" s="283"/>
      <c r="AB23" s="283"/>
      <c r="AC23" s="283"/>
      <c r="AD23" s="283"/>
      <c r="AE23" s="283"/>
      <c r="AF23" s="283"/>
      <c r="AG23" s="283"/>
    </row>
    <row r="24" spans="1:33" ht="24.75" customHeight="1">
      <c r="A24" s="257" t="s">
        <v>12</v>
      </c>
      <c r="B24" s="258" t="s">
        <v>313</v>
      </c>
      <c r="C24" s="391" t="s">
        <v>314</v>
      </c>
      <c r="D24" s="285"/>
      <c r="E24" s="285"/>
      <c r="F24" s="285"/>
      <c r="G24" s="285"/>
      <c r="H24" s="285"/>
      <c r="I24" s="285"/>
      <c r="J24" s="285"/>
      <c r="K24" s="285"/>
      <c r="L24" s="285"/>
      <c r="M24" s="285"/>
      <c r="N24" s="285"/>
      <c r="O24" s="285"/>
      <c r="P24" s="285"/>
      <c r="Q24" s="285"/>
      <c r="R24" s="285"/>
      <c r="S24" s="285"/>
      <c r="T24" s="286"/>
      <c r="U24" s="286"/>
      <c r="V24" s="286"/>
      <c r="W24" s="286"/>
      <c r="X24" s="286"/>
      <c r="Y24" s="286"/>
      <c r="Z24" s="286"/>
      <c r="AA24" s="286"/>
      <c r="AB24" s="286"/>
      <c r="AC24" s="286"/>
      <c r="AD24" s="286"/>
      <c r="AE24" s="286"/>
      <c r="AF24" s="286"/>
      <c r="AG24" s="285"/>
    </row>
    <row r="25" spans="1:33" ht="261" customHeight="1">
      <c r="A25" s="287">
        <v>1</v>
      </c>
      <c r="B25" s="349" t="s">
        <v>315</v>
      </c>
      <c r="C25" s="349" t="s">
        <v>316</v>
      </c>
      <c r="D25" s="482" t="s">
        <v>397</v>
      </c>
      <c r="E25" s="243" t="s">
        <v>224</v>
      </c>
      <c r="F25" s="356" t="s">
        <v>224</v>
      </c>
      <c r="G25" s="243"/>
      <c r="H25" s="356"/>
      <c r="I25" s="243"/>
      <c r="J25" s="236"/>
      <c r="K25" s="236"/>
      <c r="L25" s="243"/>
      <c r="M25" s="537"/>
      <c r="N25" s="243"/>
      <c r="O25" s="243"/>
      <c r="P25" s="236"/>
      <c r="Q25" s="236"/>
      <c r="R25" s="236"/>
      <c r="S25" s="243"/>
      <c r="T25" s="236"/>
      <c r="U25" s="236"/>
      <c r="V25" s="236"/>
      <c r="W25" s="243"/>
      <c r="X25" s="236"/>
      <c r="Y25" s="243"/>
      <c r="Z25" s="243"/>
      <c r="AA25" s="236"/>
      <c r="AB25" s="236"/>
      <c r="AC25" s="236"/>
      <c r="AD25" s="236"/>
      <c r="AE25" s="221"/>
      <c r="AF25" s="221"/>
      <c r="AG25" s="222"/>
    </row>
    <row r="26" spans="1:33" ht="75">
      <c r="A26" s="288">
        <v>2</v>
      </c>
      <c r="B26" s="349" t="s">
        <v>317</v>
      </c>
      <c r="C26" s="349" t="s">
        <v>318</v>
      </c>
      <c r="D26" s="356" t="s">
        <v>224</v>
      </c>
      <c r="E26" s="243" t="s">
        <v>224</v>
      </c>
      <c r="F26" s="356" t="s">
        <v>224</v>
      </c>
      <c r="G26" s="243"/>
      <c r="H26" s="356"/>
      <c r="I26" s="243"/>
      <c r="J26" s="236"/>
      <c r="K26" s="236"/>
      <c r="L26" s="243"/>
      <c r="M26" s="538"/>
      <c r="N26" s="243"/>
      <c r="O26" s="243"/>
      <c r="P26" s="236"/>
      <c r="Q26" s="236"/>
      <c r="R26" s="236"/>
      <c r="S26" s="243"/>
      <c r="T26" s="236"/>
      <c r="U26" s="236"/>
      <c r="V26" s="236"/>
      <c r="W26" s="243"/>
      <c r="X26" s="236"/>
      <c r="Y26" s="243"/>
      <c r="Z26" s="243"/>
      <c r="AA26" s="236"/>
      <c r="AB26" s="236"/>
      <c r="AC26" s="236"/>
      <c r="AD26" s="236"/>
      <c r="AE26" s="221"/>
      <c r="AF26" s="221"/>
      <c r="AG26" s="223"/>
    </row>
    <row r="27" spans="1:33" ht="45">
      <c r="A27" s="287">
        <v>3</v>
      </c>
      <c r="B27" s="238" t="s">
        <v>319</v>
      </c>
      <c r="C27" s="238" t="s">
        <v>320</v>
      </c>
      <c r="D27" s="356" t="s">
        <v>224</v>
      </c>
      <c r="E27" s="243" t="s">
        <v>224</v>
      </c>
      <c r="F27" s="356" t="s">
        <v>224</v>
      </c>
      <c r="G27" s="243"/>
      <c r="H27" s="356"/>
      <c r="I27" s="243"/>
      <c r="J27" s="236"/>
      <c r="K27" s="236"/>
      <c r="L27" s="243"/>
      <c r="M27" s="538"/>
      <c r="N27" s="243"/>
      <c r="O27" s="243"/>
      <c r="P27" s="236"/>
      <c r="Q27" s="236"/>
      <c r="R27" s="236"/>
      <c r="S27" s="243"/>
      <c r="T27" s="236"/>
      <c r="U27" s="236"/>
      <c r="V27" s="236"/>
      <c r="W27" s="243"/>
      <c r="X27" s="236"/>
      <c r="Y27" s="243"/>
      <c r="Z27" s="243"/>
      <c r="AA27" s="236"/>
      <c r="AB27" s="236"/>
      <c r="AC27" s="236"/>
      <c r="AD27" s="236"/>
      <c r="AE27" s="237"/>
      <c r="AF27" s="237"/>
      <c r="AG27" s="259"/>
    </row>
    <row r="28" spans="1:33" ht="45">
      <c r="A28" s="287">
        <v>4</v>
      </c>
      <c r="B28" s="238" t="s">
        <v>321</v>
      </c>
      <c r="C28" s="238" t="s">
        <v>322</v>
      </c>
      <c r="D28" s="356" t="s">
        <v>224</v>
      </c>
      <c r="E28" s="243" t="s">
        <v>224</v>
      </c>
      <c r="F28" s="356" t="s">
        <v>224</v>
      </c>
      <c r="G28" s="243"/>
      <c r="H28" s="356"/>
      <c r="I28" s="243"/>
      <c r="J28" s="236"/>
      <c r="K28" s="236"/>
      <c r="L28" s="243"/>
      <c r="M28" s="538"/>
      <c r="N28" s="243"/>
      <c r="O28" s="243"/>
      <c r="P28" s="236"/>
      <c r="Q28" s="236"/>
      <c r="R28" s="236"/>
      <c r="S28" s="243"/>
      <c r="T28" s="236"/>
      <c r="U28" s="236"/>
      <c r="V28" s="236"/>
      <c r="W28" s="243"/>
      <c r="X28" s="236"/>
      <c r="Y28" s="243"/>
      <c r="Z28" s="243"/>
      <c r="AA28" s="236"/>
      <c r="AB28" s="236"/>
      <c r="AC28" s="236"/>
      <c r="AD28" s="236"/>
      <c r="AE28" s="237"/>
      <c r="AF28" s="237"/>
      <c r="AG28" s="259"/>
    </row>
    <row r="29" spans="1:33" ht="15.75">
      <c r="A29" s="287">
        <v>5</v>
      </c>
      <c r="B29" s="238" t="s">
        <v>323</v>
      </c>
      <c r="C29" s="238" t="s">
        <v>324</v>
      </c>
      <c r="D29" s="356" t="s">
        <v>224</v>
      </c>
      <c r="E29" s="243" t="s">
        <v>224</v>
      </c>
      <c r="F29" s="356" t="s">
        <v>224</v>
      </c>
      <c r="G29" s="243"/>
      <c r="H29" s="356"/>
      <c r="I29" s="243"/>
      <c r="J29" s="236"/>
      <c r="K29" s="236"/>
      <c r="L29" s="243"/>
      <c r="M29" s="538"/>
      <c r="N29" s="243"/>
      <c r="O29" s="243"/>
      <c r="P29" s="236"/>
      <c r="Q29" s="236"/>
      <c r="R29" s="236"/>
      <c r="S29" s="243"/>
      <c r="T29" s="236"/>
      <c r="U29" s="236"/>
      <c r="V29" s="236"/>
      <c r="W29" s="243"/>
      <c r="X29" s="236"/>
      <c r="Y29" s="243"/>
      <c r="Z29" s="243"/>
      <c r="AA29" s="236"/>
      <c r="AB29" s="236"/>
      <c r="AC29" s="236"/>
      <c r="AD29" s="236"/>
      <c r="AE29" s="221"/>
      <c r="AF29" s="221"/>
      <c r="AG29" s="222"/>
    </row>
    <row r="30" spans="1:33" ht="60">
      <c r="A30" s="287">
        <v>6</v>
      </c>
      <c r="B30" s="238" t="s">
        <v>325</v>
      </c>
      <c r="C30" s="238" t="s">
        <v>326</v>
      </c>
      <c r="D30" s="356" t="s">
        <v>224</v>
      </c>
      <c r="E30" s="243" t="s">
        <v>224</v>
      </c>
      <c r="F30" s="356" t="s">
        <v>224</v>
      </c>
      <c r="G30" s="243"/>
      <c r="H30" s="356"/>
      <c r="I30" s="243"/>
      <c r="J30" s="236"/>
      <c r="K30" s="236"/>
      <c r="L30" s="243"/>
      <c r="M30" s="538"/>
      <c r="N30" s="243"/>
      <c r="O30" s="243"/>
      <c r="P30" s="236"/>
      <c r="Q30" s="236"/>
      <c r="R30" s="236"/>
      <c r="S30" s="243"/>
      <c r="T30" s="236"/>
      <c r="U30" s="236"/>
      <c r="V30" s="236"/>
      <c r="W30" s="243"/>
      <c r="X30" s="236"/>
      <c r="Y30" s="243"/>
      <c r="Z30" s="243"/>
      <c r="AA30" s="236"/>
      <c r="AB30" s="236"/>
      <c r="AC30" s="236"/>
      <c r="AD30" s="236"/>
      <c r="AE30" s="289"/>
      <c r="AF30" s="289"/>
      <c r="AG30" s="290"/>
    </row>
    <row r="31" spans="1:33" ht="75">
      <c r="A31" s="534">
        <v>7</v>
      </c>
      <c r="B31" s="238" t="s">
        <v>216</v>
      </c>
      <c r="C31" s="238" t="s">
        <v>327</v>
      </c>
      <c r="D31" s="243" t="s">
        <v>224</v>
      </c>
      <c r="E31" s="243" t="s">
        <v>224</v>
      </c>
      <c r="F31" s="243" t="s">
        <v>224</v>
      </c>
      <c r="G31" s="243"/>
      <c r="H31" s="291"/>
      <c r="I31" s="243"/>
      <c r="J31" s="292"/>
      <c r="K31" s="293"/>
      <c r="L31" s="243"/>
      <c r="M31" s="539"/>
      <c r="N31" s="243"/>
      <c r="O31" s="243"/>
      <c r="P31" s="292"/>
      <c r="Q31" s="291"/>
      <c r="R31" s="292"/>
      <c r="S31" s="243"/>
      <c r="T31" s="237"/>
      <c r="U31" s="237"/>
      <c r="V31" s="291"/>
      <c r="W31" s="243"/>
      <c r="X31" s="292"/>
      <c r="Y31" s="243"/>
      <c r="Z31" s="243"/>
      <c r="AA31" s="291"/>
      <c r="AB31" s="224"/>
      <c r="AC31" s="224"/>
      <c r="AD31" s="224"/>
      <c r="AE31" s="224"/>
      <c r="AF31" s="224"/>
      <c r="AG31" s="225"/>
    </row>
    <row r="32" spans="1:33" ht="15.75">
      <c r="A32" s="535"/>
      <c r="B32" s="238" t="s">
        <v>98</v>
      </c>
      <c r="C32" s="238"/>
      <c r="D32" s="237" t="s">
        <v>398</v>
      </c>
      <c r="E32" s="237" t="s">
        <v>398</v>
      </c>
      <c r="F32" s="237" t="s">
        <v>399</v>
      </c>
      <c r="G32" s="237"/>
      <c r="H32" s="275"/>
      <c r="I32" s="243"/>
      <c r="J32" s="275"/>
      <c r="K32" s="294"/>
      <c r="L32" s="295"/>
      <c r="M32" s="295"/>
      <c r="N32" s="275"/>
      <c r="O32" s="275"/>
      <c r="P32" s="275"/>
      <c r="Q32" s="275"/>
      <c r="R32" s="275"/>
      <c r="S32" s="275"/>
      <c r="T32" s="237"/>
      <c r="U32" s="237"/>
      <c r="V32" s="275"/>
      <c r="W32" s="275"/>
      <c r="X32" s="275"/>
      <c r="Y32" s="237"/>
      <c r="Z32" s="275"/>
      <c r="AA32" s="275"/>
      <c r="AB32" s="224"/>
      <c r="AC32" s="224"/>
      <c r="AD32" s="224"/>
      <c r="AE32" s="224"/>
      <c r="AF32" s="224"/>
      <c r="AG32" s="226"/>
    </row>
    <row r="33" spans="1:33" ht="15.75">
      <c r="A33" s="535"/>
      <c r="B33" s="238" t="s">
        <v>99</v>
      </c>
      <c r="C33" s="238"/>
      <c r="D33" s="237" t="s">
        <v>310</v>
      </c>
      <c r="E33" s="237" t="s">
        <v>311</v>
      </c>
      <c r="F33" s="237">
        <v>100181533</v>
      </c>
      <c r="G33" s="237"/>
      <c r="H33" s="275"/>
      <c r="I33" s="243"/>
      <c r="J33" s="275"/>
      <c r="K33" s="296"/>
      <c r="L33" s="295"/>
      <c r="M33" s="295"/>
      <c r="N33" s="275"/>
      <c r="O33" s="296"/>
      <c r="P33" s="275"/>
      <c r="Q33" s="275"/>
      <c r="R33" s="275"/>
      <c r="S33" s="275"/>
      <c r="T33" s="237"/>
      <c r="U33" s="237"/>
      <c r="V33" s="275"/>
      <c r="W33" s="275"/>
      <c r="X33" s="275"/>
      <c r="Y33" s="237"/>
      <c r="Z33" s="275"/>
      <c r="AA33" s="275"/>
      <c r="AB33" s="224"/>
      <c r="AC33" s="224"/>
      <c r="AD33" s="224"/>
      <c r="AE33" s="224"/>
      <c r="AF33" s="224"/>
      <c r="AG33" s="225"/>
    </row>
    <row r="34" spans="1:33" ht="15.75">
      <c r="A34" s="535"/>
      <c r="B34" s="238" t="s">
        <v>100</v>
      </c>
      <c r="C34" s="238"/>
      <c r="D34" s="357">
        <v>41948424</v>
      </c>
      <c r="E34" s="357">
        <v>41948424</v>
      </c>
      <c r="F34" s="357">
        <v>41948424</v>
      </c>
      <c r="G34" s="358"/>
      <c r="H34" s="297"/>
      <c r="I34" s="243"/>
      <c r="J34" s="297"/>
      <c r="K34" s="298"/>
      <c r="L34" s="299"/>
      <c r="M34" s="299"/>
      <c r="N34" s="299"/>
      <c r="O34" s="299"/>
      <c r="P34" s="299"/>
      <c r="Q34" s="300"/>
      <c r="R34" s="300"/>
      <c r="S34" s="300"/>
      <c r="T34" s="237"/>
      <c r="U34" s="237"/>
      <c r="V34" s="300"/>
      <c r="W34" s="300"/>
      <c r="X34" s="300"/>
      <c r="Y34" s="237"/>
      <c r="Z34" s="300"/>
      <c r="AA34" s="300"/>
      <c r="AB34" s="224"/>
      <c r="AC34" s="224"/>
      <c r="AD34" s="224"/>
      <c r="AE34" s="224"/>
      <c r="AF34" s="224"/>
      <c r="AG34" s="225"/>
    </row>
    <row r="35" spans="1:33" ht="15.75">
      <c r="A35" s="536"/>
      <c r="B35" s="238" t="s">
        <v>105</v>
      </c>
      <c r="C35" s="238"/>
      <c r="D35" s="237" t="s">
        <v>400</v>
      </c>
      <c r="E35" s="237" t="s">
        <v>401</v>
      </c>
      <c r="F35" s="237" t="s">
        <v>402</v>
      </c>
      <c r="G35" s="237"/>
      <c r="H35" s="301"/>
      <c r="I35" s="243"/>
      <c r="J35" s="302"/>
      <c r="K35" s="296"/>
      <c r="L35" s="303"/>
      <c r="M35" s="303"/>
      <c r="N35" s="302"/>
      <c r="O35" s="293"/>
      <c r="P35" s="304"/>
      <c r="Q35" s="304"/>
      <c r="R35" s="302"/>
      <c r="S35" s="302"/>
      <c r="T35" s="237"/>
      <c r="U35" s="237"/>
      <c r="V35" s="302"/>
      <c r="W35" s="302"/>
      <c r="X35" s="302"/>
      <c r="Y35" s="237"/>
      <c r="Z35" s="302"/>
      <c r="AA35" s="302"/>
      <c r="AB35" s="305"/>
      <c r="AC35" s="305"/>
      <c r="AD35" s="305"/>
      <c r="AE35" s="305"/>
      <c r="AF35" s="305"/>
      <c r="AG35" s="306"/>
    </row>
    <row r="36" spans="1:33" s="263" customFormat="1" ht="15.75">
      <c r="A36" s="257"/>
      <c r="B36" s="260" t="s">
        <v>108</v>
      </c>
      <c r="C36" s="350"/>
      <c r="D36" s="280" t="s">
        <v>275</v>
      </c>
      <c r="E36" s="280" t="s">
        <v>224</v>
      </c>
      <c r="F36" s="280" t="s">
        <v>224</v>
      </c>
      <c r="G36" s="280"/>
      <c r="H36" s="280"/>
      <c r="I36" s="280"/>
      <c r="J36" s="280"/>
      <c r="K36" s="280"/>
      <c r="L36" s="243"/>
      <c r="M36" s="243"/>
      <c r="N36" s="243"/>
      <c r="O36" s="243"/>
      <c r="P36" s="280"/>
      <c r="Q36" s="280"/>
      <c r="R36" s="280"/>
      <c r="S36" s="243"/>
      <c r="T36" s="280"/>
      <c r="U36" s="280"/>
      <c r="V36" s="280"/>
      <c r="W36" s="243"/>
      <c r="X36" s="280"/>
      <c r="Y36" s="243"/>
      <c r="Z36" s="243"/>
      <c r="AA36" s="280"/>
      <c r="AB36" s="280"/>
      <c r="AC36" s="280"/>
      <c r="AD36" s="280"/>
      <c r="AE36" s="261"/>
      <c r="AF36" s="261"/>
      <c r="AG36" s="262"/>
    </row>
    <row r="44" spans="1:33">
      <c r="D44" s="308"/>
    </row>
    <row r="45" spans="1:33">
      <c r="D45" s="308"/>
    </row>
  </sheetData>
  <sheetProtection algorithmName="SHA-512" hashValue="Kw18Am6H0xxETwLYnRyAjFooCa9HBDvUD7BTCvezmN2z6l5dkz4AI9ShAXFK3gbAkO3WkbAv4HbbSglKC2ukiQ==" saltValue="vWFBw8lzfm21UUnrCLL2fw==" spinCount="100000" sheet="1" objects="1" scenarios="1"/>
  <mergeCells count="2">
    <mergeCell ref="A31:A35"/>
    <mergeCell ref="M25:M31"/>
  </mergeCells>
  <conditionalFormatting sqref="Y22 AE22:AG22">
    <cfRule type="cellIs" dxfId="6799" priority="111" operator="equal">
      <formula>"NO CUMPLE"</formula>
    </cfRule>
    <cfRule type="cellIs" dxfId="6798" priority="112" operator="equal">
      <formula>"CUMPLE"</formula>
    </cfRule>
  </conditionalFormatting>
  <conditionalFormatting sqref="AC36">
    <cfRule type="cellIs" dxfId="6797" priority="49" operator="equal">
      <formula>"NO CUMPLE"</formula>
    </cfRule>
    <cfRule type="cellIs" dxfId="6796" priority="50" operator="equal">
      <formula>"CUMPLE"</formula>
    </cfRule>
  </conditionalFormatting>
  <conditionalFormatting sqref="L22">
    <cfRule type="cellIs" dxfId="6795" priority="65" operator="equal">
      <formula>"NO CUMPLE"</formula>
    </cfRule>
    <cfRule type="cellIs" dxfId="6794" priority="66" operator="equal">
      <formula>"CUMPLE"</formula>
    </cfRule>
  </conditionalFormatting>
  <conditionalFormatting sqref="N22">
    <cfRule type="cellIs" dxfId="6793" priority="63" operator="equal">
      <formula>"NO CUMPLE"</formula>
    </cfRule>
    <cfRule type="cellIs" dxfId="6792" priority="64" operator="equal">
      <formula>"CUMPLE"</formula>
    </cfRule>
  </conditionalFormatting>
  <conditionalFormatting sqref="O22">
    <cfRule type="cellIs" dxfId="6791" priority="61" operator="equal">
      <formula>"NO CUMPLE"</formula>
    </cfRule>
    <cfRule type="cellIs" dxfId="6790" priority="62" operator="equal">
      <formula>"CUMPLE"</formula>
    </cfRule>
  </conditionalFormatting>
  <conditionalFormatting sqref="S22">
    <cfRule type="cellIs" dxfId="6789" priority="59" operator="equal">
      <formula>"NO CUMPLE"</formula>
    </cfRule>
    <cfRule type="cellIs" dxfId="6788" priority="60" operator="equal">
      <formula>"CUMPLE"</formula>
    </cfRule>
  </conditionalFormatting>
  <conditionalFormatting sqref="W22">
    <cfRule type="cellIs" dxfId="6787" priority="57" operator="equal">
      <formula>"NO CUMPLE"</formula>
    </cfRule>
    <cfRule type="cellIs" dxfId="6786" priority="58" operator="equal">
      <formula>"CUMPLE"</formula>
    </cfRule>
  </conditionalFormatting>
  <conditionalFormatting sqref="Z22">
    <cfRule type="cellIs" dxfId="6785" priority="55" operator="equal">
      <formula>"NO CUMPLE"</formula>
    </cfRule>
    <cfRule type="cellIs" dxfId="6784" priority="56" operator="equal">
      <formula>"CUMPLE"</formula>
    </cfRule>
  </conditionalFormatting>
  <conditionalFormatting sqref="AA36">
    <cfRule type="cellIs" dxfId="6783" priority="53" operator="equal">
      <formula>"NO CUMPLE"</formula>
    </cfRule>
    <cfRule type="cellIs" dxfId="6782" priority="54" operator="equal">
      <formula>"CUMPLE"</formula>
    </cfRule>
  </conditionalFormatting>
  <conditionalFormatting sqref="AB36">
    <cfRule type="cellIs" dxfId="6781" priority="51" operator="equal">
      <formula>"NO CUMPLE"</formula>
    </cfRule>
    <cfRule type="cellIs" dxfId="6780" priority="52" operator="equal">
      <formula>"CUMPLE"</formula>
    </cfRule>
  </conditionalFormatting>
  <conditionalFormatting sqref="AD36">
    <cfRule type="cellIs" dxfId="6779" priority="47" operator="equal">
      <formula>"NO CUMPLE"</formula>
    </cfRule>
    <cfRule type="cellIs" dxfId="6778" priority="48" operator="equal">
      <formula>"CUMPLE"</formula>
    </cfRule>
  </conditionalFormatting>
  <conditionalFormatting sqref="K36">
    <cfRule type="cellIs" dxfId="6777" priority="33" operator="equal">
      <formula>"NO CUMPLE"</formula>
    </cfRule>
    <cfRule type="cellIs" dxfId="6776" priority="34" operator="equal">
      <formula>"CUMPLE"</formula>
    </cfRule>
  </conditionalFormatting>
  <conditionalFormatting sqref="P36">
    <cfRule type="cellIs" dxfId="6775" priority="31" operator="equal">
      <formula>"NO CUMPLE"</formula>
    </cfRule>
    <cfRule type="cellIs" dxfId="6774" priority="32" operator="equal">
      <formula>"CUMPLE"</formula>
    </cfRule>
  </conditionalFormatting>
  <conditionalFormatting sqref="Q36">
    <cfRule type="cellIs" dxfId="6773" priority="29" operator="equal">
      <formula>"NO CUMPLE"</formula>
    </cfRule>
    <cfRule type="cellIs" dxfId="6772" priority="30" operator="equal">
      <formula>"CUMPLE"</formula>
    </cfRule>
  </conditionalFormatting>
  <conditionalFormatting sqref="R36">
    <cfRule type="cellIs" dxfId="6771" priority="27" operator="equal">
      <formula>"NO CUMPLE"</formula>
    </cfRule>
    <cfRule type="cellIs" dxfId="6770" priority="28" operator="equal">
      <formula>"CUMPLE"</formula>
    </cfRule>
  </conditionalFormatting>
  <conditionalFormatting sqref="T36">
    <cfRule type="cellIs" dxfId="6769" priority="25" operator="equal">
      <formula>"NO CUMPLE"</formula>
    </cfRule>
    <cfRule type="cellIs" dxfId="6768" priority="26" operator="equal">
      <formula>"CUMPLE"</formula>
    </cfRule>
  </conditionalFormatting>
  <conditionalFormatting sqref="J36">
    <cfRule type="cellIs" dxfId="6767" priority="35" operator="equal">
      <formula>"NO CUMPLE"</formula>
    </cfRule>
    <cfRule type="cellIs" dxfId="6766" priority="36" operator="equal">
      <formula>"CUMPLE"</formula>
    </cfRule>
  </conditionalFormatting>
  <conditionalFormatting sqref="U36">
    <cfRule type="cellIs" dxfId="6765" priority="23" operator="equal">
      <formula>"NO CUMPLE"</formula>
    </cfRule>
    <cfRule type="cellIs" dxfId="6764" priority="24" operator="equal">
      <formula>"CUMPLE"</formula>
    </cfRule>
  </conditionalFormatting>
  <conditionalFormatting sqref="V36">
    <cfRule type="cellIs" dxfId="6763" priority="21" operator="equal">
      <formula>"NO CUMPLE"</formula>
    </cfRule>
    <cfRule type="cellIs" dxfId="6762" priority="22" operator="equal">
      <formula>"CUMPLE"</formula>
    </cfRule>
  </conditionalFormatting>
  <conditionalFormatting sqref="X36">
    <cfRule type="cellIs" dxfId="6761" priority="19" operator="equal">
      <formula>"NO CUMPLE"</formula>
    </cfRule>
    <cfRule type="cellIs" dxfId="6760" priority="20" operator="equal">
      <formula>"CUMPLE"</formula>
    </cfRule>
  </conditionalFormatting>
  <conditionalFormatting sqref="G22">
    <cfRule type="cellIs" dxfId="6759" priority="17" operator="equal">
      <formula>"NO CUMPLE"</formula>
    </cfRule>
    <cfRule type="cellIs" dxfId="6758" priority="18" operator="equal">
      <formula>"CUMPLE"</formula>
    </cfRule>
  </conditionalFormatting>
  <conditionalFormatting sqref="E22">
    <cfRule type="cellIs" dxfId="6757" priority="15" operator="equal">
      <formula>"NO CUMPLE"</formula>
    </cfRule>
    <cfRule type="cellIs" dxfId="6756" priority="16" operator="equal">
      <formula>"CUMPLE"</formula>
    </cfRule>
  </conditionalFormatting>
  <conditionalFormatting sqref="I22">
    <cfRule type="cellIs" dxfId="6755" priority="13" operator="equal">
      <formula>"NO CUMPLE"</formula>
    </cfRule>
    <cfRule type="cellIs" dxfId="6754" priority="14" operator="equal">
      <formula>"CUMPLE"</formula>
    </cfRule>
  </conditionalFormatting>
  <conditionalFormatting sqref="D36">
    <cfRule type="cellIs" dxfId="6753" priority="11" operator="equal">
      <formula>"NO CUMPLE"</formula>
    </cfRule>
    <cfRule type="cellIs" dxfId="6752" priority="12" operator="equal">
      <formula>"CUMPLE"</formula>
    </cfRule>
  </conditionalFormatting>
  <conditionalFormatting sqref="E36">
    <cfRule type="cellIs" dxfId="6751" priority="9" operator="equal">
      <formula>"NO CUMPLE"</formula>
    </cfRule>
    <cfRule type="cellIs" dxfId="6750" priority="10" operator="equal">
      <formula>"CUMPLE"</formula>
    </cfRule>
  </conditionalFormatting>
  <conditionalFormatting sqref="F36">
    <cfRule type="cellIs" dxfId="6749" priority="7" operator="equal">
      <formula>"NO CUMPLE"</formula>
    </cfRule>
    <cfRule type="cellIs" dxfId="6748" priority="8" operator="equal">
      <formula>"CUMPLE"</formula>
    </cfRule>
  </conditionalFormatting>
  <conditionalFormatting sqref="H36">
    <cfRule type="cellIs" dxfId="6747" priority="5" operator="equal">
      <formula>"NO CUMPLE"</formula>
    </cfRule>
    <cfRule type="cellIs" dxfId="6746" priority="6" operator="equal">
      <formula>"CUMPLE"</formula>
    </cfRule>
  </conditionalFormatting>
  <conditionalFormatting sqref="I36">
    <cfRule type="cellIs" dxfId="6745" priority="3" operator="equal">
      <formula>"NO CUMPLE"</formula>
    </cfRule>
    <cfRule type="cellIs" dxfId="6744" priority="4" operator="equal">
      <formula>"CUMPLE"</formula>
    </cfRule>
  </conditionalFormatting>
  <conditionalFormatting sqref="G36">
    <cfRule type="cellIs" dxfId="6743" priority="1" operator="equal">
      <formula>"NO CUMPLE"</formula>
    </cfRule>
    <cfRule type="cellIs" dxfId="6742" priority="2" operator="equal">
      <formula>"CUMPLE"</formula>
    </cfRule>
  </conditionalFormatting>
  <dataValidations count="1">
    <dataValidation type="list" allowBlank="1" showInputMessage="1" showErrorMessage="1" sqref="X36 T36:V36 AA36:AD36 E22 P36:R36 Y22:Z22 S22 L22 N22:O22 W22 AE22:AG22 I22 G22 D36:K36">
      <formula1>"CUMPLE,NO CUMPLE"</formula1>
    </dataValidation>
  </dataValidations>
  <printOptions horizontalCentered="1"/>
  <pageMargins left="0.39370078740157483" right="0.19685039370078741" top="0.39370078740157483" bottom="0.39370078740157483" header="0.31496062992125984" footer="0.31496062992125984"/>
  <pageSetup scale="10" orientation="portrait" horizontalDpi="300" verticalDpi="300" r:id="rId1"/>
  <rowBreaks count="1" manualBreakCount="1">
    <brk id="2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AI668"/>
  <sheetViews>
    <sheetView zoomScale="55" zoomScaleNormal="55" workbookViewId="0">
      <selection activeCell="A66" sqref="A66:XFD71"/>
    </sheetView>
  </sheetViews>
  <sheetFormatPr baseColWidth="10" defaultColWidth="11.42578125" defaultRowHeight="30" customHeight="1"/>
  <cols>
    <col min="1" max="1" width="6" style="27" customWidth="1"/>
    <col min="2" max="2" width="10.28515625" style="27" customWidth="1"/>
    <col min="3" max="3" width="27.85546875" style="16" customWidth="1"/>
    <col min="4" max="4" width="17" style="16" customWidth="1"/>
    <col min="5" max="5" width="23.28515625" style="28" customWidth="1"/>
    <col min="6" max="6" width="29.42578125" style="29" customWidth="1"/>
    <col min="7" max="7" width="19.28515625" style="29" customWidth="1"/>
    <col min="8" max="8" width="20.85546875" style="16" customWidth="1"/>
    <col min="9" max="9" width="18.28515625" style="16" customWidth="1"/>
    <col min="10" max="10" width="18.42578125" style="16" bestFit="1" customWidth="1"/>
    <col min="11" max="11" width="14.42578125" style="16" customWidth="1"/>
    <col min="12" max="12" width="18.42578125" style="16" customWidth="1"/>
    <col min="13" max="13" width="12" style="16" customWidth="1"/>
    <col min="14" max="14" width="24.7109375" style="16" customWidth="1"/>
    <col min="15" max="15" width="25.5703125" style="16" customWidth="1"/>
    <col min="16" max="16" width="39.5703125" style="16" customWidth="1"/>
    <col min="17" max="17" width="32.28515625" style="16" customWidth="1"/>
    <col min="18" max="18" width="24.42578125" style="16" customWidth="1"/>
    <col min="19" max="19" width="22.140625" style="16" customWidth="1"/>
    <col min="20" max="20" width="48.140625" style="16" customWidth="1"/>
    <col min="21" max="22" width="11.42578125" style="16"/>
    <col min="23" max="23" width="11.42578125" style="30" hidden="1" customWidth="1"/>
    <col min="24" max="24" width="39.5703125" style="30" hidden="1" customWidth="1"/>
    <col min="25" max="25" width="22.85546875" style="30" hidden="1" customWidth="1"/>
    <col min="26" max="26" width="32.42578125" style="30" hidden="1" customWidth="1"/>
    <col min="27" max="29" width="11.42578125" style="16" customWidth="1"/>
    <col min="30" max="30" width="35.140625" style="16" hidden="1" customWidth="1"/>
    <col min="31" max="31" width="23.5703125" style="16" hidden="1" customWidth="1"/>
    <col min="32" max="35" width="11.42578125" style="16" hidden="1" customWidth="1"/>
    <col min="36" max="36" width="11.42578125" style="16" customWidth="1"/>
    <col min="37" max="16384" width="11.42578125" style="16"/>
  </cols>
  <sheetData>
    <row r="1" spans="1:35" ht="39.950000000000003" customHeight="1">
      <c r="B1" s="665" t="s">
        <v>47</v>
      </c>
      <c r="C1" s="666"/>
      <c r="D1" s="666"/>
      <c r="E1" s="666"/>
      <c r="F1" s="666"/>
      <c r="G1" s="666"/>
      <c r="H1" s="666"/>
      <c r="I1" s="666"/>
      <c r="J1" s="666"/>
      <c r="K1" s="666"/>
      <c r="L1" s="666"/>
      <c r="M1" s="666"/>
      <c r="N1" s="666"/>
      <c r="O1" s="666"/>
      <c r="P1" s="666"/>
      <c r="Q1" s="666"/>
      <c r="R1" s="666"/>
      <c r="S1" s="667"/>
      <c r="W1" s="16"/>
      <c r="X1" s="16"/>
      <c r="Y1" s="16"/>
      <c r="Z1" s="16"/>
    </row>
    <row r="2" spans="1:35" s="19" customFormat="1" ht="12.75" customHeight="1">
      <c r="A2" s="17"/>
      <c r="B2" s="17"/>
      <c r="C2" s="18"/>
      <c r="D2" s="18"/>
      <c r="E2" s="18"/>
      <c r="F2" s="18"/>
      <c r="G2" s="18"/>
      <c r="H2" s="18"/>
      <c r="I2" s="16"/>
      <c r="J2" s="16"/>
      <c r="K2" s="16"/>
      <c r="L2" s="16"/>
      <c r="M2" s="16"/>
    </row>
    <row r="3" spans="1:35" s="19" customFormat="1" ht="171.75" customHeight="1">
      <c r="B3" s="662" t="s">
        <v>331</v>
      </c>
      <c r="C3" s="663"/>
      <c r="D3" s="663"/>
      <c r="E3" s="663"/>
      <c r="F3" s="663"/>
      <c r="G3" s="663"/>
      <c r="H3" s="663"/>
      <c r="I3" s="663"/>
      <c r="J3" s="663"/>
      <c r="K3" s="663"/>
      <c r="L3" s="663"/>
      <c r="M3" s="663"/>
      <c r="N3" s="663"/>
      <c r="O3" s="663"/>
      <c r="P3" s="663"/>
      <c r="Q3" s="663"/>
      <c r="R3" s="663"/>
      <c r="S3" s="664"/>
    </row>
    <row r="4" spans="1:35" s="19" customFormat="1" ht="12.75" customHeight="1">
      <c r="F4" s="668"/>
      <c r="G4" s="668"/>
      <c r="H4" s="668"/>
      <c r="I4" s="668"/>
      <c r="J4" s="668"/>
      <c r="K4" s="668"/>
      <c r="L4" s="668"/>
      <c r="M4" s="668"/>
      <c r="N4" s="668"/>
      <c r="O4" s="16"/>
      <c r="P4" s="16"/>
    </row>
    <row r="5" spans="1:35" s="19" customFormat="1" ht="30.75" customHeight="1">
      <c r="F5" s="669" t="s">
        <v>49</v>
      </c>
      <c r="G5" s="670"/>
      <c r="H5" s="20" t="s">
        <v>50</v>
      </c>
      <c r="L5" s="671" t="s">
        <v>31</v>
      </c>
      <c r="M5" s="671"/>
      <c r="N5" s="672" t="s">
        <v>0</v>
      </c>
      <c r="O5" s="672"/>
      <c r="P5" s="378" t="s">
        <v>1</v>
      </c>
    </row>
    <row r="6" spans="1:35" s="19" customFormat="1" ht="18">
      <c r="F6" s="673">
        <v>908526</v>
      </c>
      <c r="G6" s="674"/>
      <c r="H6" s="227">
        <v>1.3</v>
      </c>
      <c r="L6" s="671"/>
      <c r="M6" s="671"/>
      <c r="N6" s="675">
        <v>419484240</v>
      </c>
      <c r="O6" s="675"/>
      <c r="P6" s="21">
        <f>+ROUND(N6/$F$6,0)</f>
        <v>462</v>
      </c>
    </row>
    <row r="7" spans="1:35" s="19" customFormat="1" ht="12.75" customHeight="1">
      <c r="A7" s="22"/>
      <c r="B7" s="22"/>
      <c r="C7" s="23"/>
      <c r="D7" s="24"/>
      <c r="E7" s="25"/>
      <c r="F7" s="16"/>
      <c r="G7" s="16"/>
      <c r="H7" s="16"/>
      <c r="I7" s="26"/>
      <c r="J7" s="16"/>
      <c r="K7" s="16"/>
      <c r="L7" s="16"/>
      <c r="M7" s="16"/>
    </row>
    <row r="8" spans="1:35" ht="15">
      <c r="W8" s="16"/>
      <c r="X8" s="16"/>
      <c r="Y8" s="16"/>
      <c r="Z8" s="16"/>
    </row>
    <row r="9" spans="1:35" ht="15">
      <c r="W9" s="16"/>
      <c r="X9" s="16"/>
      <c r="Y9" s="16"/>
      <c r="Z9" s="16"/>
    </row>
    <row r="10" spans="1:35" ht="74.25" customHeight="1">
      <c r="B10" s="68">
        <v>1</v>
      </c>
      <c r="C10" s="594" t="s">
        <v>91</v>
      </c>
      <c r="D10" s="595"/>
      <c r="E10" s="596"/>
      <c r="F10" s="597" t="str">
        <f>IFERROR(VLOOKUP(B10,LISTA_OFERENTES,2,FALSE)," ")</f>
        <v>MCAD TRAINING &amp; CONSULTING S.A.S.</v>
      </c>
      <c r="G10" s="598"/>
      <c r="H10" s="598"/>
      <c r="I10" s="598"/>
      <c r="J10" s="598"/>
      <c r="K10" s="598"/>
      <c r="L10" s="598"/>
      <c r="M10" s="598"/>
      <c r="N10" s="598"/>
      <c r="O10" s="599"/>
      <c r="P10" s="600" t="s">
        <v>361</v>
      </c>
      <c r="Q10" s="601"/>
      <c r="R10" s="602"/>
      <c r="S10" s="2">
        <f>5-(INT(COUNTBLANK(C13:C27))-10)</f>
        <v>2</v>
      </c>
      <c r="T10" s="3"/>
    </row>
    <row r="11" spans="1:35" s="102" customFormat="1" ht="33.75" customHeight="1">
      <c r="B11" s="611" t="s">
        <v>40</v>
      </c>
      <c r="C11" s="603" t="s">
        <v>15</v>
      </c>
      <c r="D11" s="603" t="s">
        <v>16</v>
      </c>
      <c r="E11" s="603" t="s">
        <v>227</v>
      </c>
      <c r="F11" s="603" t="s">
        <v>228</v>
      </c>
      <c r="G11" s="603" t="s">
        <v>229</v>
      </c>
      <c r="H11" s="603" t="s">
        <v>230</v>
      </c>
      <c r="I11" s="603" t="s">
        <v>231</v>
      </c>
      <c r="J11" s="608" t="s">
        <v>44</v>
      </c>
      <c r="K11" s="609"/>
      <c r="L11" s="609"/>
      <c r="M11" s="610"/>
      <c r="N11" s="603" t="s">
        <v>357</v>
      </c>
      <c r="O11" s="603" t="s">
        <v>55</v>
      </c>
      <c r="P11" s="103" t="s">
        <v>56</v>
      </c>
      <c r="Q11" s="103"/>
      <c r="R11" s="603" t="s">
        <v>57</v>
      </c>
      <c r="S11" s="603" t="s">
        <v>58</v>
      </c>
      <c r="T11" s="603" t="s">
        <v>383</v>
      </c>
      <c r="U11" s="104"/>
      <c r="V11" s="104"/>
      <c r="W11" s="679" t="s">
        <v>71</v>
      </c>
      <c r="X11" s="680"/>
      <c r="Y11" s="681"/>
      <c r="Z11" s="118" t="s">
        <v>72</v>
      </c>
    </row>
    <row r="12" spans="1:35" s="102" customFormat="1" ht="63" customHeight="1">
      <c r="B12" s="612"/>
      <c r="C12" s="604"/>
      <c r="D12" s="604"/>
      <c r="E12" s="604"/>
      <c r="F12" s="604"/>
      <c r="G12" s="604"/>
      <c r="H12" s="604"/>
      <c r="I12" s="604"/>
      <c r="J12" s="605" t="s">
        <v>90</v>
      </c>
      <c r="K12" s="606"/>
      <c r="L12" s="606"/>
      <c r="M12" s="607"/>
      <c r="N12" s="604"/>
      <c r="O12" s="604"/>
      <c r="P12" s="4" t="s">
        <v>13</v>
      </c>
      <c r="Q12" s="4" t="s">
        <v>59</v>
      </c>
      <c r="R12" s="604"/>
      <c r="S12" s="604"/>
      <c r="T12" s="604"/>
      <c r="U12" s="104"/>
      <c r="V12" s="104"/>
      <c r="W12" s="309">
        <v>1</v>
      </c>
      <c r="X12" s="310" t="str">
        <f>IFERROR(VLOOKUP(W12,LISTA_OFERENTES,2,FALSE)," ")</f>
        <v>MCAD TRAINING &amp; CONSULTING S.A.S.</v>
      </c>
      <c r="Y12" s="310" t="str">
        <f t="shared" ref="Y12:Y27" ca="1" si="0">VLOOKUP(X12,BANDERA,2,FALSE)</f>
        <v>CUMPLE</v>
      </c>
      <c r="Z12" s="8" t="str">
        <f ca="1">IF(Y12="CUMPLE","H","NH")</f>
        <v>H</v>
      </c>
      <c r="AD12" s="310" t="str">
        <f>X12</f>
        <v>MCAD TRAINING &amp; CONSULTING S.A.S.</v>
      </c>
      <c r="AE12" s="59" t="str">
        <f ca="1">INDIRECT("T"&amp;AH12)</f>
        <v>CUMPLE</v>
      </c>
      <c r="AG12" s="8" t="s">
        <v>81</v>
      </c>
      <c r="AH12" s="58">
        <v>28</v>
      </c>
      <c r="AI12" s="57"/>
    </row>
    <row r="13" spans="1:35" s="5" customFormat="1" ht="24.95" customHeight="1">
      <c r="A13" s="7"/>
      <c r="B13" s="574">
        <v>1</v>
      </c>
      <c r="C13" s="619">
        <v>3</v>
      </c>
      <c r="D13" s="619">
        <v>7</v>
      </c>
      <c r="E13" s="619" t="s">
        <v>352</v>
      </c>
      <c r="F13" s="619" t="s">
        <v>354</v>
      </c>
      <c r="G13" s="631">
        <v>998.11</v>
      </c>
      <c r="H13" s="634" t="s">
        <v>225</v>
      </c>
      <c r="I13" s="637">
        <v>1</v>
      </c>
      <c r="J13" s="228" t="s">
        <v>224</v>
      </c>
      <c r="K13" s="101">
        <v>43232604</v>
      </c>
      <c r="L13" s="228"/>
      <c r="M13" s="101"/>
      <c r="N13" s="622" t="s">
        <v>356</v>
      </c>
      <c r="O13" s="622" t="s">
        <v>358</v>
      </c>
      <c r="P13" s="643" t="s">
        <v>360</v>
      </c>
      <c r="Q13" s="628" t="s">
        <v>276</v>
      </c>
      <c r="R13" s="628" t="s">
        <v>359</v>
      </c>
      <c r="S13" s="571">
        <f>IF(COUNTIF(J13:M15,"CUMPLE")&gt;=1,(G13*I13),0)* (IF(N13="NO PRESENTÓ CERTIFICADO",1,0))* (IF(O13="ACORDE A ITEM 5.3 (T.R.)",1,0) )* ( IF(OR(Q13="SIN OBSERVACIÓN", Q13="REQUERIMIENTOS SUBSANADOS"),1,0)) *(IF(OR(R13="NINGUNO", R13="CUMPLEN CON LO SOLICITADO"),1,0))</f>
        <v>998.11</v>
      </c>
      <c r="T13" s="646" t="s">
        <v>226</v>
      </c>
      <c r="W13" s="309">
        <v>2</v>
      </c>
      <c r="X13" s="310" t="str">
        <f t="shared" ref="X13:X25" si="1">IFERROR(VLOOKUP(W13,LISTA_OFERENTES,2,FALSE)," ")</f>
        <v>GOLD SYS</v>
      </c>
      <c r="Y13" s="310" t="str">
        <f t="shared" ca="1" si="0"/>
        <v>CUMPLE</v>
      </c>
      <c r="Z13" s="8" t="str">
        <f t="shared" ref="Z13:Z25" ca="1" si="2">IF(Y13="CUMPLE","H","NH")</f>
        <v>H</v>
      </c>
      <c r="AD13" s="310" t="str">
        <f t="shared" ref="AD13:AD41" si="3">X13</f>
        <v>GOLD SYS</v>
      </c>
      <c r="AE13" s="59" t="str">
        <f t="shared" ref="AE13:AE41" ca="1" si="4">INDIRECT("T"&amp;AH13)</f>
        <v>CUMPLE</v>
      </c>
      <c r="AF13" s="102"/>
      <c r="AG13" s="8" t="s">
        <v>81</v>
      </c>
      <c r="AH13" s="58">
        <f>AH12+AI$13</f>
        <v>50</v>
      </c>
      <c r="AI13" s="592">
        <v>22</v>
      </c>
    </row>
    <row r="14" spans="1:35" s="5" customFormat="1" ht="24.95" customHeight="1">
      <c r="A14" s="7"/>
      <c r="B14" s="575"/>
      <c r="C14" s="620"/>
      <c r="D14" s="620"/>
      <c r="E14" s="620"/>
      <c r="F14" s="620"/>
      <c r="G14" s="632"/>
      <c r="H14" s="635"/>
      <c r="I14" s="638"/>
      <c r="J14" s="228"/>
      <c r="K14" s="101"/>
      <c r="L14" s="228"/>
      <c r="M14" s="101"/>
      <c r="N14" s="623"/>
      <c r="O14" s="623"/>
      <c r="P14" s="644"/>
      <c r="Q14" s="629"/>
      <c r="R14" s="629"/>
      <c r="S14" s="572"/>
      <c r="T14" s="647"/>
      <c r="W14" s="309">
        <v>3</v>
      </c>
      <c r="X14" s="310" t="str">
        <f t="shared" si="1"/>
        <v>CONTROLES EMPRESARIALES S.A.S.</v>
      </c>
      <c r="Y14" s="310" t="str">
        <f t="shared" ca="1" si="0"/>
        <v>CUMPLE</v>
      </c>
      <c r="Z14" s="8" t="str">
        <f t="shared" ca="1" si="2"/>
        <v>H</v>
      </c>
      <c r="AD14" s="310" t="str">
        <f t="shared" si="3"/>
        <v>CONTROLES EMPRESARIALES S.A.S.</v>
      </c>
      <c r="AE14" s="59" t="str">
        <f t="shared" ca="1" si="4"/>
        <v>CUMPLE</v>
      </c>
      <c r="AF14" s="102"/>
      <c r="AG14" s="8" t="s">
        <v>81</v>
      </c>
      <c r="AH14" s="58">
        <f>AH13+AI$13</f>
        <v>72</v>
      </c>
      <c r="AI14" s="593"/>
    </row>
    <row r="15" spans="1:35" s="5" customFormat="1" ht="24.95" customHeight="1">
      <c r="A15" s="7"/>
      <c r="B15" s="576"/>
      <c r="C15" s="621"/>
      <c r="D15" s="621"/>
      <c r="E15" s="621"/>
      <c r="F15" s="621"/>
      <c r="G15" s="633"/>
      <c r="H15" s="636"/>
      <c r="I15" s="639"/>
      <c r="J15" s="228"/>
      <c r="K15" s="101"/>
      <c r="L15" s="228"/>
      <c r="M15" s="101"/>
      <c r="N15" s="624"/>
      <c r="O15" s="624"/>
      <c r="P15" s="645"/>
      <c r="Q15" s="630"/>
      <c r="R15" s="630"/>
      <c r="S15" s="573"/>
      <c r="T15" s="647"/>
      <c r="W15" s="309">
        <v>4</v>
      </c>
      <c r="X15" s="310">
        <f t="shared" si="1"/>
        <v>0</v>
      </c>
      <c r="Y15" s="310" t="str">
        <f t="shared" ca="1" si="0"/>
        <v>CUMPLE</v>
      </c>
      <c r="Z15" s="8" t="str">
        <f t="shared" ca="1" si="2"/>
        <v>H</v>
      </c>
      <c r="AD15" s="310">
        <f t="shared" si="3"/>
        <v>0</v>
      </c>
      <c r="AE15" s="59" t="str">
        <f t="shared" ca="1" si="4"/>
        <v>CUMPLE</v>
      </c>
      <c r="AF15" s="102"/>
      <c r="AG15" s="8" t="s">
        <v>81</v>
      </c>
      <c r="AH15" s="58">
        <f>AH14+AI$13</f>
        <v>94</v>
      </c>
      <c r="AI15" s="593"/>
    </row>
    <row r="16" spans="1:35" s="5" customFormat="1" ht="24.95" customHeight="1">
      <c r="A16" s="7"/>
      <c r="B16" s="574">
        <v>2</v>
      </c>
      <c r="C16" s="616">
        <v>4</v>
      </c>
      <c r="D16" s="616">
        <v>8</v>
      </c>
      <c r="E16" s="616" t="s">
        <v>353</v>
      </c>
      <c r="F16" s="616" t="s">
        <v>355</v>
      </c>
      <c r="G16" s="640">
        <v>954.11</v>
      </c>
      <c r="H16" s="634" t="s">
        <v>225</v>
      </c>
      <c r="I16" s="649">
        <v>1</v>
      </c>
      <c r="J16" s="228" t="s">
        <v>224</v>
      </c>
      <c r="K16" s="101">
        <f>K13</f>
        <v>43232604</v>
      </c>
      <c r="L16" s="228"/>
      <c r="M16" s="101"/>
      <c r="N16" s="622" t="s">
        <v>356</v>
      </c>
      <c r="O16" s="622" t="s">
        <v>358</v>
      </c>
      <c r="P16" s="643" t="s">
        <v>360</v>
      </c>
      <c r="Q16" s="628" t="s">
        <v>276</v>
      </c>
      <c r="R16" s="628" t="s">
        <v>359</v>
      </c>
      <c r="S16" s="571">
        <f>IF(COUNTIF(J16:M18,"CUMPLE")&gt;=1,(G16*I16),0)* (IF(N16="NO PRESENTÓ CERTIFICADO",1,0))* (IF(O16="ACORDE A ITEM 5.3 (T.R.)",1,0) )* ( IF(OR(Q16="SIN OBSERVACIÓN", Q16="REQUERIMIENTOS SUBSANADOS"),1,0)) *(IF(OR(R16="NINGUNO", R16="CUMPLEN CON LO SOLICITADO"),1,0))</f>
        <v>954.11</v>
      </c>
      <c r="T16" s="647"/>
      <c r="W16" s="309">
        <v>5</v>
      </c>
      <c r="X16" s="310">
        <f t="shared" si="1"/>
        <v>0</v>
      </c>
      <c r="Y16" s="310" t="str">
        <f t="shared" ca="1" si="0"/>
        <v>CUMPLE</v>
      </c>
      <c r="Z16" s="8" t="str">
        <f t="shared" ca="1" si="2"/>
        <v>H</v>
      </c>
      <c r="AD16" s="310">
        <f t="shared" si="3"/>
        <v>0</v>
      </c>
      <c r="AE16" s="59" t="str">
        <f t="shared" ca="1" si="4"/>
        <v>CUMPLE</v>
      </c>
      <c r="AF16" s="102"/>
      <c r="AG16" s="8" t="s">
        <v>81</v>
      </c>
      <c r="AH16" s="58">
        <f>AH15+AI$13</f>
        <v>116</v>
      </c>
      <c r="AI16" s="593"/>
    </row>
    <row r="17" spans="1:35" s="5" customFormat="1" ht="24.95" customHeight="1">
      <c r="A17" s="7"/>
      <c r="B17" s="575"/>
      <c r="C17" s="617"/>
      <c r="D17" s="617"/>
      <c r="E17" s="617"/>
      <c r="F17" s="617"/>
      <c r="G17" s="641"/>
      <c r="H17" s="635"/>
      <c r="I17" s="650"/>
      <c r="J17" s="228"/>
      <c r="K17" s="101"/>
      <c r="L17" s="228"/>
      <c r="M17" s="101"/>
      <c r="N17" s="623"/>
      <c r="O17" s="623"/>
      <c r="P17" s="644"/>
      <c r="Q17" s="629"/>
      <c r="R17" s="629"/>
      <c r="S17" s="572"/>
      <c r="T17" s="647"/>
      <c r="W17" s="309">
        <v>6</v>
      </c>
      <c r="X17" s="310">
        <f t="shared" si="1"/>
        <v>0</v>
      </c>
      <c r="Y17" s="310" t="str">
        <f t="shared" ca="1" si="0"/>
        <v>CUMPLE</v>
      </c>
      <c r="Z17" s="8" t="str">
        <f t="shared" ca="1" si="2"/>
        <v>H</v>
      </c>
      <c r="AD17" s="310">
        <f t="shared" si="3"/>
        <v>0</v>
      </c>
      <c r="AE17" s="59" t="str">
        <f t="shared" ca="1" si="4"/>
        <v>CUMPLE</v>
      </c>
      <c r="AF17" s="102"/>
      <c r="AG17" s="8" t="s">
        <v>81</v>
      </c>
      <c r="AH17" s="58">
        <f>AH16+AI$13</f>
        <v>138</v>
      </c>
      <c r="AI17" s="593"/>
    </row>
    <row r="18" spans="1:35" s="5" customFormat="1" ht="24.95" customHeight="1">
      <c r="A18" s="7"/>
      <c r="B18" s="576"/>
      <c r="C18" s="618"/>
      <c r="D18" s="618"/>
      <c r="E18" s="618"/>
      <c r="F18" s="618"/>
      <c r="G18" s="642"/>
      <c r="H18" s="636"/>
      <c r="I18" s="651"/>
      <c r="J18" s="228"/>
      <c r="K18" s="101"/>
      <c r="L18" s="228"/>
      <c r="M18" s="101"/>
      <c r="N18" s="624"/>
      <c r="O18" s="624"/>
      <c r="P18" s="645"/>
      <c r="Q18" s="630"/>
      <c r="R18" s="630"/>
      <c r="S18" s="573"/>
      <c r="T18" s="647"/>
      <c r="W18" s="309">
        <v>7</v>
      </c>
      <c r="X18" s="310" t="str">
        <f t="shared" si="1"/>
        <v>O7</v>
      </c>
      <c r="Y18" s="310" t="str">
        <f t="shared" ca="1" si="0"/>
        <v>NO CUMPLE</v>
      </c>
      <c r="Z18" s="8" t="str">
        <f t="shared" ca="1" si="2"/>
        <v>NH</v>
      </c>
      <c r="AD18" s="310" t="str">
        <f t="shared" si="3"/>
        <v>O7</v>
      </c>
      <c r="AE18" s="59" t="str">
        <f t="shared" ca="1" si="4"/>
        <v>NO CUMPLE</v>
      </c>
      <c r="AF18" s="392"/>
      <c r="AG18" s="8" t="s">
        <v>81</v>
      </c>
      <c r="AH18" s="58">
        <f t="shared" ref="AH18:AH26" si="5">AH17+AI$13</f>
        <v>160</v>
      </c>
      <c r="AI18" s="593"/>
    </row>
    <row r="19" spans="1:35" s="5" customFormat="1" ht="24.95" hidden="1" customHeight="1">
      <c r="A19" s="7"/>
      <c r="B19" s="574">
        <v>3</v>
      </c>
      <c r="C19" s="619"/>
      <c r="D19" s="619"/>
      <c r="E19" s="619"/>
      <c r="F19" s="619"/>
      <c r="G19" s="631"/>
      <c r="H19" s="634"/>
      <c r="I19" s="637"/>
      <c r="J19" s="228"/>
      <c r="K19" s="101">
        <f>K13</f>
        <v>43232604</v>
      </c>
      <c r="L19" s="228"/>
      <c r="M19" s="101"/>
      <c r="N19" s="622"/>
      <c r="O19" s="622"/>
      <c r="P19" s="625"/>
      <c r="Q19" s="656"/>
      <c r="R19" s="656"/>
      <c r="S19" s="571">
        <f>IF(COUNTIF(J19:M21,"CUMPLE")&gt;=1,(G19*I19),0)* (IF(N19="PRESENTÓ CERTIFICADO",1,0))* (IF(O19="ACORDE A ITEM 5.2.1 (T.R.)",1,0) )* ( IF(OR(Q19="SIN OBSERVACIÓN", Q19="REQUERIMIENTOS SUBSANADOS"),1,0)) *(IF(OR(R19="NINGUNO", R19="CUMPLEN CON LO SOLICITADO"),1,0))</f>
        <v>0</v>
      </c>
      <c r="T19" s="647"/>
      <c r="W19" s="309">
        <v>8</v>
      </c>
      <c r="X19" s="310" t="str">
        <f t="shared" si="1"/>
        <v>O8</v>
      </c>
      <c r="Y19" s="310" t="str">
        <f t="shared" ca="1" si="0"/>
        <v>NO CUMPLE</v>
      </c>
      <c r="Z19" s="8" t="str">
        <f t="shared" ca="1" si="2"/>
        <v>NH</v>
      </c>
      <c r="AD19" s="310" t="str">
        <f t="shared" si="3"/>
        <v>O8</v>
      </c>
      <c r="AE19" s="59" t="str">
        <f t="shared" ca="1" si="4"/>
        <v>NO CUMPLE</v>
      </c>
      <c r="AF19" s="392"/>
      <c r="AG19" s="8" t="s">
        <v>81</v>
      </c>
      <c r="AH19" s="58">
        <f t="shared" si="5"/>
        <v>182</v>
      </c>
      <c r="AI19" s="593"/>
    </row>
    <row r="20" spans="1:35" s="5" customFormat="1" ht="24.95" hidden="1" customHeight="1">
      <c r="A20" s="7"/>
      <c r="B20" s="575"/>
      <c r="C20" s="620"/>
      <c r="D20" s="620"/>
      <c r="E20" s="620"/>
      <c r="F20" s="620"/>
      <c r="G20" s="632"/>
      <c r="H20" s="635"/>
      <c r="I20" s="638"/>
      <c r="J20" s="228"/>
      <c r="K20" s="101"/>
      <c r="L20" s="228"/>
      <c r="M20" s="101"/>
      <c r="N20" s="623"/>
      <c r="O20" s="623"/>
      <c r="P20" s="626"/>
      <c r="Q20" s="657"/>
      <c r="R20" s="657"/>
      <c r="S20" s="572"/>
      <c r="T20" s="647"/>
      <c r="W20" s="309">
        <v>9</v>
      </c>
      <c r="X20" s="310" t="str">
        <f t="shared" si="1"/>
        <v>O9</v>
      </c>
      <c r="Y20" s="310" t="str">
        <f t="shared" ca="1" si="0"/>
        <v>NO CUMPLE</v>
      </c>
      <c r="Z20" s="8" t="str">
        <f t="shared" ca="1" si="2"/>
        <v>NH</v>
      </c>
      <c r="AD20" s="310" t="str">
        <f t="shared" si="3"/>
        <v>O9</v>
      </c>
      <c r="AE20" s="59" t="str">
        <f t="shared" ca="1" si="4"/>
        <v>NO CUMPLE</v>
      </c>
      <c r="AF20" s="392"/>
      <c r="AG20" s="8" t="s">
        <v>81</v>
      </c>
      <c r="AH20" s="58">
        <f t="shared" si="5"/>
        <v>204</v>
      </c>
      <c r="AI20" s="593"/>
    </row>
    <row r="21" spans="1:35" s="5" customFormat="1" ht="24.95" hidden="1" customHeight="1">
      <c r="A21" s="7"/>
      <c r="B21" s="576"/>
      <c r="C21" s="621"/>
      <c r="D21" s="621"/>
      <c r="E21" s="621"/>
      <c r="F21" s="621"/>
      <c r="G21" s="633"/>
      <c r="H21" s="636"/>
      <c r="I21" s="639"/>
      <c r="J21" s="228"/>
      <c r="K21" s="101"/>
      <c r="L21" s="228"/>
      <c r="M21" s="101"/>
      <c r="N21" s="624"/>
      <c r="O21" s="624"/>
      <c r="P21" s="627"/>
      <c r="Q21" s="658"/>
      <c r="R21" s="658"/>
      <c r="S21" s="573"/>
      <c r="T21" s="647"/>
      <c r="W21" s="309">
        <v>10</v>
      </c>
      <c r="X21" s="310" t="str">
        <f t="shared" si="1"/>
        <v>O10</v>
      </c>
      <c r="Y21" s="310" t="str">
        <f t="shared" ca="1" si="0"/>
        <v>NO CUMPLE</v>
      </c>
      <c r="Z21" s="8" t="str">
        <f t="shared" ca="1" si="2"/>
        <v>NH</v>
      </c>
      <c r="AD21" s="310" t="str">
        <f t="shared" si="3"/>
        <v>O10</v>
      </c>
      <c r="AE21" s="59" t="str">
        <f t="shared" ca="1" si="4"/>
        <v>NO CUMPLE</v>
      </c>
      <c r="AF21" s="392"/>
      <c r="AG21" s="8" t="s">
        <v>81</v>
      </c>
      <c r="AH21" s="58">
        <f t="shared" si="5"/>
        <v>226</v>
      </c>
      <c r="AI21" s="593"/>
    </row>
    <row r="22" spans="1:35" s="5" customFormat="1" ht="24.95" hidden="1" customHeight="1">
      <c r="A22" s="7"/>
      <c r="B22" s="574">
        <v>4</v>
      </c>
      <c r="C22" s="616"/>
      <c r="D22" s="616"/>
      <c r="E22" s="616"/>
      <c r="F22" s="616"/>
      <c r="G22" s="640"/>
      <c r="H22" s="634"/>
      <c r="I22" s="649"/>
      <c r="J22" s="228"/>
      <c r="K22" s="101">
        <f>K13</f>
        <v>43232604</v>
      </c>
      <c r="L22" s="228"/>
      <c r="M22" s="101"/>
      <c r="N22" s="622"/>
      <c r="O22" s="622"/>
      <c r="P22" s="676"/>
      <c r="Q22" s="656"/>
      <c r="R22" s="656"/>
      <c r="S22" s="571">
        <f>IF(COUNTIF(J22:M24,"CUMPLE")&gt;=1,(G22*I22),0)* (IF(N22="PRESENTÓ CERTIFICADO",1,0))* (IF(O22="ACORDE A ITEM 5.2.1 (T.R.)",1,0) )* ( IF(OR(Q22="SIN OBSERVACIÓN", Q22="REQUERIMIENTOS SUBSANADOS"),1,0)) *(IF(OR(R22="NINGUNO", R22="CUMPLEN CON LO SOLICITADO"),1,0))</f>
        <v>0</v>
      </c>
      <c r="T22" s="647"/>
      <c r="W22" s="309">
        <v>11</v>
      </c>
      <c r="X22" s="310" t="str">
        <f t="shared" si="1"/>
        <v>O11</v>
      </c>
      <c r="Y22" s="310" t="str">
        <f t="shared" ca="1" si="0"/>
        <v>NO CUMPLE</v>
      </c>
      <c r="Z22" s="8" t="str">
        <f t="shared" ca="1" si="2"/>
        <v>NH</v>
      </c>
      <c r="AD22" s="310" t="str">
        <f t="shared" si="3"/>
        <v>O11</v>
      </c>
      <c r="AE22" s="59" t="str">
        <f t="shared" ca="1" si="4"/>
        <v>NO CUMPLE</v>
      </c>
      <c r="AF22" s="392"/>
      <c r="AG22" s="8" t="s">
        <v>81</v>
      </c>
      <c r="AH22" s="58">
        <f t="shared" si="5"/>
        <v>248</v>
      </c>
      <c r="AI22" s="593"/>
    </row>
    <row r="23" spans="1:35" s="5" customFormat="1" ht="24.95" hidden="1" customHeight="1">
      <c r="A23" s="7"/>
      <c r="B23" s="575"/>
      <c r="C23" s="617"/>
      <c r="D23" s="617"/>
      <c r="E23" s="617"/>
      <c r="F23" s="617"/>
      <c r="G23" s="641"/>
      <c r="H23" s="635"/>
      <c r="I23" s="650"/>
      <c r="J23" s="228"/>
      <c r="K23" s="101"/>
      <c r="L23" s="228"/>
      <c r="M23" s="101"/>
      <c r="N23" s="623"/>
      <c r="O23" s="623"/>
      <c r="P23" s="677"/>
      <c r="Q23" s="657"/>
      <c r="R23" s="657"/>
      <c r="S23" s="572"/>
      <c r="T23" s="647"/>
      <c r="W23" s="309">
        <v>12</v>
      </c>
      <c r="X23" s="310" t="str">
        <f t="shared" si="1"/>
        <v>O12</v>
      </c>
      <c r="Y23" s="310" t="str">
        <f t="shared" ca="1" si="0"/>
        <v>NO CUMPLE</v>
      </c>
      <c r="Z23" s="8" t="str">
        <f t="shared" ca="1" si="2"/>
        <v>NH</v>
      </c>
      <c r="AD23" s="310" t="str">
        <f t="shared" si="3"/>
        <v>O12</v>
      </c>
      <c r="AE23" s="59" t="str">
        <f t="shared" ca="1" si="4"/>
        <v>NO CUMPLE</v>
      </c>
      <c r="AF23" s="392"/>
      <c r="AG23" s="8" t="s">
        <v>81</v>
      </c>
      <c r="AH23" s="58">
        <f t="shared" si="5"/>
        <v>270</v>
      </c>
      <c r="AI23" s="593"/>
    </row>
    <row r="24" spans="1:35" s="5" customFormat="1" ht="24.95" hidden="1" customHeight="1">
      <c r="A24" s="7"/>
      <c r="B24" s="576"/>
      <c r="C24" s="618"/>
      <c r="D24" s="618"/>
      <c r="E24" s="618"/>
      <c r="F24" s="618"/>
      <c r="G24" s="642"/>
      <c r="H24" s="636"/>
      <c r="I24" s="651"/>
      <c r="J24" s="228"/>
      <c r="K24" s="101"/>
      <c r="L24" s="228"/>
      <c r="M24" s="101"/>
      <c r="N24" s="624"/>
      <c r="O24" s="624"/>
      <c r="P24" s="678"/>
      <c r="Q24" s="658"/>
      <c r="R24" s="658"/>
      <c r="S24" s="573"/>
      <c r="T24" s="647"/>
      <c r="W24" s="309">
        <v>13</v>
      </c>
      <c r="X24" s="310" t="str">
        <f t="shared" si="1"/>
        <v>O13</v>
      </c>
      <c r="Y24" s="310" t="str">
        <f t="shared" ca="1" si="0"/>
        <v>NO CUMPLE</v>
      </c>
      <c r="Z24" s="8" t="str">
        <f t="shared" ca="1" si="2"/>
        <v>NH</v>
      </c>
      <c r="AD24" s="310" t="str">
        <f t="shared" si="3"/>
        <v>O13</v>
      </c>
      <c r="AE24" s="59" t="str">
        <f t="shared" ca="1" si="4"/>
        <v>NO CUMPLE</v>
      </c>
      <c r="AF24" s="392"/>
      <c r="AG24" s="8" t="s">
        <v>81</v>
      </c>
      <c r="AH24" s="58">
        <f t="shared" si="5"/>
        <v>292</v>
      </c>
      <c r="AI24" s="593"/>
    </row>
    <row r="25" spans="1:35" s="5" customFormat="1" ht="24.95" hidden="1" customHeight="1">
      <c r="A25" s="7"/>
      <c r="B25" s="574">
        <v>5</v>
      </c>
      <c r="C25" s="619"/>
      <c r="D25" s="619"/>
      <c r="E25" s="619"/>
      <c r="F25" s="619"/>
      <c r="G25" s="631"/>
      <c r="H25" s="634"/>
      <c r="I25" s="637"/>
      <c r="J25" s="228"/>
      <c r="K25" s="101">
        <f>K13</f>
        <v>43232604</v>
      </c>
      <c r="L25" s="228"/>
      <c r="M25" s="101"/>
      <c r="N25" s="622"/>
      <c r="O25" s="622"/>
      <c r="P25" s="625"/>
      <c r="Q25" s="628"/>
      <c r="R25" s="628"/>
      <c r="S25" s="571">
        <f>IF(COUNTIF(J25:M27,"CUMPLE")&gt;=1,(G25*I25),0)* (IF(N25="PRESENTÓ CERTIFICADO",1,0))* (IF(O25="ACORDE A ITEM 5.2.1 (T.R.)",1,0) )* ( IF(OR(Q25="SIN OBSERVACIÓN", Q25="REQUERIMIENTOS SUBSANADOS"),1,0)) *(IF(OR(R25="NINGUNO", R25="CUMPLEN CON LO SOLICITADO"),1,0))</f>
        <v>0</v>
      </c>
      <c r="T25" s="647"/>
      <c r="W25" s="309">
        <v>14</v>
      </c>
      <c r="X25" s="310" t="str">
        <f t="shared" si="1"/>
        <v>O14</v>
      </c>
      <c r="Y25" s="310" t="str">
        <f t="shared" ca="1" si="0"/>
        <v>NO CUMPLE</v>
      </c>
      <c r="Z25" s="8" t="str">
        <f t="shared" ca="1" si="2"/>
        <v>NH</v>
      </c>
      <c r="AD25" s="310" t="str">
        <f t="shared" si="3"/>
        <v>O14</v>
      </c>
      <c r="AE25" s="59" t="str">
        <f t="shared" ca="1" si="4"/>
        <v>NO CUMPLE</v>
      </c>
      <c r="AF25" s="392"/>
      <c r="AG25" s="8" t="s">
        <v>81</v>
      </c>
      <c r="AH25" s="58">
        <f t="shared" si="5"/>
        <v>314</v>
      </c>
      <c r="AI25" s="593"/>
    </row>
    <row r="26" spans="1:35" s="5" customFormat="1" ht="24.95" hidden="1" customHeight="1">
      <c r="A26" s="7"/>
      <c r="B26" s="575"/>
      <c r="C26" s="620"/>
      <c r="D26" s="620"/>
      <c r="E26" s="620"/>
      <c r="F26" s="620"/>
      <c r="G26" s="632"/>
      <c r="H26" s="635"/>
      <c r="I26" s="638"/>
      <c r="J26" s="228"/>
      <c r="K26" s="101"/>
      <c r="L26" s="228"/>
      <c r="M26" s="101"/>
      <c r="N26" s="623"/>
      <c r="O26" s="623"/>
      <c r="P26" s="626"/>
      <c r="Q26" s="629"/>
      <c r="R26" s="629"/>
      <c r="S26" s="572"/>
      <c r="T26" s="647"/>
      <c r="W26" s="309">
        <v>15</v>
      </c>
      <c r="X26" s="310" t="str">
        <f t="shared" ref="X26:X41" si="6">IFERROR(VLOOKUP(W26,LISTA_OFERENTES,2,FALSE)," ")</f>
        <v>O15</v>
      </c>
      <c r="Y26" s="310" t="str">
        <f t="shared" ca="1" si="0"/>
        <v>NO CUMPLE</v>
      </c>
      <c r="Z26" s="8" t="str">
        <f ca="1">IF(Y26="CUMPLE","H","NH")</f>
        <v>NH</v>
      </c>
      <c r="AD26" s="310" t="str">
        <f t="shared" si="3"/>
        <v>O15</v>
      </c>
      <c r="AE26" s="59" t="str">
        <f t="shared" ca="1" si="4"/>
        <v>NO CUMPLE</v>
      </c>
      <c r="AF26" s="392"/>
      <c r="AG26" s="8" t="s">
        <v>81</v>
      </c>
      <c r="AH26" s="58">
        <f t="shared" si="5"/>
        <v>336</v>
      </c>
      <c r="AI26" s="593"/>
    </row>
    <row r="27" spans="1:35" s="5" customFormat="1" ht="24.95" hidden="1" customHeight="1">
      <c r="A27" s="7"/>
      <c r="B27" s="576"/>
      <c r="C27" s="621"/>
      <c r="D27" s="621"/>
      <c r="E27" s="621"/>
      <c r="F27" s="621"/>
      <c r="G27" s="633"/>
      <c r="H27" s="636"/>
      <c r="I27" s="639"/>
      <c r="J27" s="228"/>
      <c r="K27" s="101"/>
      <c r="L27" s="228"/>
      <c r="M27" s="101"/>
      <c r="N27" s="624"/>
      <c r="O27" s="624"/>
      <c r="P27" s="627"/>
      <c r="Q27" s="630"/>
      <c r="R27" s="630"/>
      <c r="S27" s="573"/>
      <c r="T27" s="648"/>
      <c r="W27" s="309">
        <v>16</v>
      </c>
      <c r="X27" s="310" t="str">
        <f t="shared" si="6"/>
        <v>O16</v>
      </c>
      <c r="Y27" s="310" t="str">
        <f t="shared" ca="1" si="0"/>
        <v>NO CUMPLE</v>
      </c>
      <c r="Z27" s="8" t="str">
        <f ca="1">IF(Y27="CUMPLE","H","NH")</f>
        <v>NH</v>
      </c>
      <c r="AD27" s="310" t="str">
        <f t="shared" si="3"/>
        <v>O16</v>
      </c>
      <c r="AE27" s="59" t="str">
        <f t="shared" ca="1" si="4"/>
        <v>NO CUMPLE</v>
      </c>
      <c r="AG27" s="8" t="s">
        <v>81</v>
      </c>
      <c r="AH27" s="58">
        <f t="shared" ref="AH27:AH41" si="7">AH26+AI$13</f>
        <v>358</v>
      </c>
      <c r="AI27" s="593"/>
    </row>
    <row r="28" spans="1:35" s="3" customFormat="1" ht="24.95" customHeight="1">
      <c r="B28" s="540" t="str">
        <f>IF(S29=" "," ",IF(S29&gt;=$H$6,"CUMPLE CON LA EXPERIENCIA REQUERIDA","NO CUMPLE CON LA EXPERIENCIA REQUERIDA"))</f>
        <v>CUMPLE CON LA EXPERIENCIA REQUERIDA</v>
      </c>
      <c r="C28" s="541"/>
      <c r="D28" s="541"/>
      <c r="E28" s="541"/>
      <c r="F28" s="541"/>
      <c r="G28" s="541"/>
      <c r="H28" s="541"/>
      <c r="I28" s="541"/>
      <c r="J28" s="541"/>
      <c r="K28" s="541"/>
      <c r="L28" s="541"/>
      <c r="M28" s="541"/>
      <c r="N28" s="541"/>
      <c r="O28" s="542"/>
      <c r="P28" s="546" t="s">
        <v>22</v>
      </c>
      <c r="Q28" s="547"/>
      <c r="R28" s="311"/>
      <c r="S28" s="6">
        <f>IF(T13="SI",SUM(S13:S27),0)</f>
        <v>1952.22</v>
      </c>
      <c r="T28" s="548" t="str">
        <f>IF(S29=" "," ",IF(S29&gt;=$H$6,"CUMPLE","NO CUMPLE"))</f>
        <v>CUMPLE</v>
      </c>
      <c r="W28" s="309">
        <v>17</v>
      </c>
      <c r="X28" s="310" t="str">
        <f t="shared" si="6"/>
        <v>O17</v>
      </c>
      <c r="Y28" s="310" t="str">
        <f t="shared" ref="Y28:Y41" ca="1" si="8">VLOOKUP(X28,BANDERA,2,FALSE)</f>
        <v>NO CUMPLE</v>
      </c>
      <c r="Z28" s="8" t="str">
        <f t="shared" ref="Z28:Z41" ca="1" si="9">IF(Y28="CUMPLE","H","NH")</f>
        <v>NH</v>
      </c>
      <c r="AA28" s="5"/>
      <c r="AB28" s="5"/>
      <c r="AC28" s="5"/>
      <c r="AD28" s="310" t="str">
        <f t="shared" si="3"/>
        <v>O17</v>
      </c>
      <c r="AE28" s="59" t="str">
        <f t="shared" ca="1" si="4"/>
        <v>NO CUMPLE</v>
      </c>
      <c r="AF28" s="5"/>
      <c r="AG28" s="8" t="s">
        <v>81</v>
      </c>
      <c r="AH28" s="58">
        <f t="shared" si="7"/>
        <v>380</v>
      </c>
      <c r="AI28" s="593"/>
    </row>
    <row r="29" spans="1:35" s="5" customFormat="1" ht="46.5" customHeight="1">
      <c r="B29" s="543"/>
      <c r="C29" s="544"/>
      <c r="D29" s="544"/>
      <c r="E29" s="544"/>
      <c r="F29" s="544"/>
      <c r="G29" s="544"/>
      <c r="H29" s="544"/>
      <c r="I29" s="544"/>
      <c r="J29" s="544"/>
      <c r="K29" s="544"/>
      <c r="L29" s="544"/>
      <c r="M29" s="544"/>
      <c r="N29" s="544"/>
      <c r="O29" s="545"/>
      <c r="P29" s="546" t="s">
        <v>24</v>
      </c>
      <c r="Q29" s="547"/>
      <c r="R29" s="311"/>
      <c r="S29" s="55">
        <f>IFERROR((S28/$P$6)," ")</f>
        <v>4.2255844155844153</v>
      </c>
      <c r="T29" s="549"/>
      <c r="W29" s="309">
        <v>18</v>
      </c>
      <c r="X29" s="310" t="str">
        <f t="shared" si="6"/>
        <v>O18</v>
      </c>
      <c r="Y29" s="310" t="str">
        <f t="shared" ca="1" si="8"/>
        <v>NO CUMPLE</v>
      </c>
      <c r="Z29" s="8" t="str">
        <f t="shared" ca="1" si="9"/>
        <v>NH</v>
      </c>
      <c r="AD29" s="310" t="str">
        <f t="shared" si="3"/>
        <v>O18</v>
      </c>
      <c r="AE29" s="59" t="str">
        <f t="shared" ca="1" si="4"/>
        <v>NO CUMPLE</v>
      </c>
      <c r="AG29" s="8" t="s">
        <v>81</v>
      </c>
      <c r="AH29" s="58">
        <f t="shared" si="7"/>
        <v>402</v>
      </c>
      <c r="AI29" s="593"/>
    </row>
    <row r="30" spans="1:35" s="5" customFormat="1" ht="30" customHeight="1">
      <c r="W30" s="309">
        <v>19</v>
      </c>
      <c r="X30" s="310" t="str">
        <f t="shared" si="6"/>
        <v>O19</v>
      </c>
      <c r="Y30" s="310" t="str">
        <f t="shared" ca="1" si="8"/>
        <v>NO CUMPLE</v>
      </c>
      <c r="Z30" s="8" t="str">
        <f t="shared" ca="1" si="9"/>
        <v>NH</v>
      </c>
      <c r="AD30" s="310" t="str">
        <f t="shared" si="3"/>
        <v>O19</v>
      </c>
      <c r="AE30" s="59" t="str">
        <f t="shared" ca="1" si="4"/>
        <v>NO CUMPLE</v>
      </c>
      <c r="AG30" s="8" t="s">
        <v>81</v>
      </c>
      <c r="AH30" s="58">
        <f t="shared" si="7"/>
        <v>424</v>
      </c>
      <c r="AI30" s="593"/>
    </row>
    <row r="31" spans="1:35" ht="30" customHeight="1">
      <c r="W31" s="309">
        <v>20</v>
      </c>
      <c r="X31" s="310" t="str">
        <f t="shared" si="6"/>
        <v>O20</v>
      </c>
      <c r="Y31" s="310" t="str">
        <f t="shared" ca="1" si="8"/>
        <v>NO CUMPLE</v>
      </c>
      <c r="Z31" s="8" t="str">
        <f t="shared" ca="1" si="9"/>
        <v>NH</v>
      </c>
      <c r="AA31" s="5"/>
      <c r="AB31" s="5"/>
      <c r="AC31" s="5"/>
      <c r="AD31" s="310" t="str">
        <f t="shared" si="3"/>
        <v>O20</v>
      </c>
      <c r="AE31" s="59" t="str">
        <f t="shared" ca="1" si="4"/>
        <v>NO CUMPLE</v>
      </c>
      <c r="AF31" s="5"/>
      <c r="AG31" s="8" t="s">
        <v>81</v>
      </c>
      <c r="AH31" s="58">
        <f t="shared" si="7"/>
        <v>446</v>
      </c>
      <c r="AI31" s="593"/>
    </row>
    <row r="32" spans="1:35" ht="54.75" customHeight="1">
      <c r="B32" s="68">
        <v>2</v>
      </c>
      <c r="C32" s="594" t="s">
        <v>53</v>
      </c>
      <c r="D32" s="595"/>
      <c r="E32" s="596"/>
      <c r="F32" s="597" t="str">
        <f>IFERROR(VLOOKUP(B32,LISTA_OFERENTES,2,FALSE)," ")</f>
        <v>GOLD SYS</v>
      </c>
      <c r="G32" s="598"/>
      <c r="H32" s="598"/>
      <c r="I32" s="598"/>
      <c r="J32" s="598"/>
      <c r="K32" s="598"/>
      <c r="L32" s="598"/>
      <c r="M32" s="598"/>
      <c r="N32" s="598"/>
      <c r="O32" s="599"/>
      <c r="P32" s="600" t="s">
        <v>75</v>
      </c>
      <c r="Q32" s="601"/>
      <c r="R32" s="602"/>
      <c r="S32" s="2">
        <f>5-(INT(COUNTBLANK(C35:C49))-10)</f>
        <v>4</v>
      </c>
      <c r="T32" s="3"/>
      <c r="W32" s="309">
        <v>21</v>
      </c>
      <c r="X32" s="310" t="str">
        <f t="shared" si="6"/>
        <v>O21</v>
      </c>
      <c r="Y32" s="310" t="str">
        <f t="shared" ca="1" si="8"/>
        <v>NO CUMPLE</v>
      </c>
      <c r="Z32" s="8" t="str">
        <f t="shared" ca="1" si="9"/>
        <v>NH</v>
      </c>
      <c r="AA32" s="5"/>
      <c r="AB32" s="5"/>
      <c r="AC32" s="5"/>
      <c r="AD32" s="310" t="str">
        <f t="shared" si="3"/>
        <v>O21</v>
      </c>
      <c r="AE32" s="59" t="str">
        <f t="shared" ca="1" si="4"/>
        <v>NO CUMPLE</v>
      </c>
      <c r="AF32" s="5"/>
      <c r="AG32" s="8" t="s">
        <v>81</v>
      </c>
      <c r="AH32" s="58">
        <f t="shared" si="7"/>
        <v>468</v>
      </c>
      <c r="AI32" s="593"/>
    </row>
    <row r="33" spans="1:35" s="102" customFormat="1" ht="38.25" customHeight="1">
      <c r="B33" s="611" t="s">
        <v>40</v>
      </c>
      <c r="C33" s="603" t="s">
        <v>15</v>
      </c>
      <c r="D33" s="603" t="s">
        <v>16</v>
      </c>
      <c r="E33" s="603" t="s">
        <v>17</v>
      </c>
      <c r="F33" s="603" t="s">
        <v>18</v>
      </c>
      <c r="G33" s="603" t="s">
        <v>19</v>
      </c>
      <c r="H33" s="603" t="s">
        <v>20</v>
      </c>
      <c r="I33" s="603" t="s">
        <v>21</v>
      </c>
      <c r="J33" s="608" t="s">
        <v>44</v>
      </c>
      <c r="K33" s="609"/>
      <c r="L33" s="609"/>
      <c r="M33" s="610"/>
      <c r="N33" s="603" t="s">
        <v>54</v>
      </c>
      <c r="O33" s="603" t="s">
        <v>55</v>
      </c>
      <c r="P33" s="103" t="s">
        <v>56</v>
      </c>
      <c r="Q33" s="103"/>
      <c r="R33" s="603" t="s">
        <v>57</v>
      </c>
      <c r="S33" s="603" t="s">
        <v>58</v>
      </c>
      <c r="T33" s="682" t="str">
        <f>T11</f>
        <v>CUMPLE CON EL REQUERIMIENTO OBLIGATORIO DE HABER EJECUTADO CONTRATOS REGISTRADOS EN EL RUP CON LA CLASIFICACIÓN EN EL CÓDIGOS 43232604.</v>
      </c>
      <c r="U33" s="104"/>
      <c r="V33" s="104"/>
      <c r="W33" s="309">
        <v>22</v>
      </c>
      <c r="X33" s="310" t="str">
        <f t="shared" si="6"/>
        <v>O22</v>
      </c>
      <c r="Y33" s="310" t="str">
        <f t="shared" ca="1" si="8"/>
        <v>NO CUMPLE</v>
      </c>
      <c r="Z33" s="8" t="str">
        <f t="shared" ca="1" si="9"/>
        <v>NH</v>
      </c>
      <c r="AA33" s="5"/>
      <c r="AB33" s="5"/>
      <c r="AC33" s="5"/>
      <c r="AD33" s="310" t="str">
        <f t="shared" si="3"/>
        <v>O22</v>
      </c>
      <c r="AE33" s="59" t="str">
        <f t="shared" ca="1" si="4"/>
        <v>NO CUMPLE</v>
      </c>
      <c r="AF33" s="5"/>
      <c r="AG33" s="8" t="s">
        <v>81</v>
      </c>
      <c r="AH33" s="58">
        <f t="shared" si="7"/>
        <v>490</v>
      </c>
      <c r="AI33" s="593"/>
    </row>
    <row r="34" spans="1:35" s="102" customFormat="1" ht="59.25" customHeight="1">
      <c r="B34" s="612"/>
      <c r="C34" s="604"/>
      <c r="D34" s="604"/>
      <c r="E34" s="604"/>
      <c r="F34" s="604"/>
      <c r="G34" s="604"/>
      <c r="H34" s="604"/>
      <c r="I34" s="604"/>
      <c r="J34" s="605" t="s">
        <v>60</v>
      </c>
      <c r="K34" s="606"/>
      <c r="L34" s="606"/>
      <c r="M34" s="607"/>
      <c r="N34" s="604"/>
      <c r="O34" s="604"/>
      <c r="P34" s="4" t="s">
        <v>13</v>
      </c>
      <c r="Q34" s="4" t="s">
        <v>59</v>
      </c>
      <c r="R34" s="604"/>
      <c r="S34" s="604"/>
      <c r="T34" s="604"/>
      <c r="U34" s="104"/>
      <c r="V34" s="104"/>
      <c r="W34" s="309">
        <v>23</v>
      </c>
      <c r="X34" s="310" t="str">
        <f t="shared" si="6"/>
        <v>O23</v>
      </c>
      <c r="Y34" s="310" t="str">
        <f t="shared" ca="1" si="8"/>
        <v>NO CUMPLE</v>
      </c>
      <c r="Z34" s="8" t="str">
        <f t="shared" ca="1" si="9"/>
        <v>NH</v>
      </c>
      <c r="AA34" s="5"/>
      <c r="AB34" s="5"/>
      <c r="AC34" s="5"/>
      <c r="AD34" s="310" t="str">
        <f t="shared" si="3"/>
        <v>O23</v>
      </c>
      <c r="AE34" s="59" t="str">
        <f t="shared" ca="1" si="4"/>
        <v>NO CUMPLE</v>
      </c>
      <c r="AF34" s="5"/>
      <c r="AG34" s="8" t="s">
        <v>81</v>
      </c>
      <c r="AH34" s="58">
        <f t="shared" si="7"/>
        <v>512</v>
      </c>
      <c r="AI34" s="593"/>
    </row>
    <row r="35" spans="1:35" s="5" customFormat="1" ht="24.95" customHeight="1">
      <c r="A35" s="7"/>
      <c r="B35" s="574">
        <v>1</v>
      </c>
      <c r="C35" s="619">
        <v>59</v>
      </c>
      <c r="D35" s="619">
        <v>29</v>
      </c>
      <c r="E35" s="619" t="s">
        <v>375</v>
      </c>
      <c r="F35" s="619" t="s">
        <v>376</v>
      </c>
      <c r="G35" s="652">
        <v>547.51</v>
      </c>
      <c r="H35" s="634" t="s">
        <v>225</v>
      </c>
      <c r="I35" s="637">
        <v>1</v>
      </c>
      <c r="J35" s="228" t="s">
        <v>224</v>
      </c>
      <c r="K35" s="101">
        <v>43232604</v>
      </c>
      <c r="L35" s="228"/>
      <c r="M35" s="101"/>
      <c r="N35" s="622" t="s">
        <v>356</v>
      </c>
      <c r="O35" s="622" t="s">
        <v>358</v>
      </c>
      <c r="P35" s="643" t="s">
        <v>360</v>
      </c>
      <c r="Q35" s="628" t="s">
        <v>276</v>
      </c>
      <c r="R35" s="628" t="s">
        <v>359</v>
      </c>
      <c r="S35" s="571">
        <f>IF(COUNTIF(J35:M37,"CUMPLE")&gt;=1,(G35*I35),0)* (IF(N35="NO PRESENTÓ CERTIFICADO",1,0))* (IF(O35="ACORDE A ITEM 5.3 (T.R.)",1,0) )* ( IF(OR(Q35="SIN OBSERVACIÓN", Q35="REQUERIMIENTOS SUBSANADOS"),1,0)) *(IF(OR(R35="NINGUNO", R35="CUMPLEN CON LO SOLICITADO"),1,0))</f>
        <v>547.51</v>
      </c>
      <c r="T35" s="646" t="s">
        <v>226</v>
      </c>
      <c r="W35" s="309">
        <v>24</v>
      </c>
      <c r="X35" s="310" t="str">
        <f t="shared" si="6"/>
        <v>O24</v>
      </c>
      <c r="Y35" s="310" t="str">
        <f t="shared" ca="1" si="8"/>
        <v>NO CUMPLE</v>
      </c>
      <c r="Z35" s="8" t="str">
        <f t="shared" ca="1" si="9"/>
        <v>NH</v>
      </c>
      <c r="AD35" s="310" t="str">
        <f t="shared" si="3"/>
        <v>O24</v>
      </c>
      <c r="AE35" s="59" t="str">
        <f t="shared" ca="1" si="4"/>
        <v>NO CUMPLE</v>
      </c>
      <c r="AG35" s="8" t="s">
        <v>81</v>
      </c>
      <c r="AH35" s="58">
        <f t="shared" si="7"/>
        <v>534</v>
      </c>
      <c r="AI35" s="593"/>
    </row>
    <row r="36" spans="1:35" s="5" customFormat="1" ht="24.95" customHeight="1">
      <c r="A36" s="7"/>
      <c r="B36" s="575"/>
      <c r="C36" s="620"/>
      <c r="D36" s="620"/>
      <c r="E36" s="620"/>
      <c r="F36" s="620"/>
      <c r="G36" s="632"/>
      <c r="H36" s="635"/>
      <c r="I36" s="638"/>
      <c r="J36" s="228"/>
      <c r="K36" s="101"/>
      <c r="L36" s="228"/>
      <c r="M36" s="101"/>
      <c r="N36" s="623"/>
      <c r="O36" s="623"/>
      <c r="P36" s="644"/>
      <c r="Q36" s="629"/>
      <c r="R36" s="629"/>
      <c r="S36" s="572"/>
      <c r="T36" s="647"/>
      <c r="W36" s="309">
        <v>25</v>
      </c>
      <c r="X36" s="310" t="str">
        <f t="shared" si="6"/>
        <v>O25</v>
      </c>
      <c r="Y36" s="310" t="str">
        <f t="shared" ca="1" si="8"/>
        <v>NO CUMPLE</v>
      </c>
      <c r="Z36" s="8" t="str">
        <f t="shared" ca="1" si="9"/>
        <v>NH</v>
      </c>
      <c r="AD36" s="310" t="str">
        <f t="shared" si="3"/>
        <v>O25</v>
      </c>
      <c r="AE36" s="59" t="str">
        <f t="shared" ca="1" si="4"/>
        <v>NO CUMPLE</v>
      </c>
      <c r="AG36" s="8" t="s">
        <v>81</v>
      </c>
      <c r="AH36" s="58">
        <f t="shared" si="7"/>
        <v>556</v>
      </c>
      <c r="AI36" s="593"/>
    </row>
    <row r="37" spans="1:35" s="5" customFormat="1" ht="24.95" customHeight="1">
      <c r="A37" s="7"/>
      <c r="B37" s="576"/>
      <c r="C37" s="621"/>
      <c r="D37" s="621"/>
      <c r="E37" s="621"/>
      <c r="F37" s="621"/>
      <c r="G37" s="633"/>
      <c r="H37" s="636"/>
      <c r="I37" s="639"/>
      <c r="J37" s="228"/>
      <c r="K37" s="101"/>
      <c r="L37" s="228"/>
      <c r="M37" s="101"/>
      <c r="N37" s="624"/>
      <c r="O37" s="624"/>
      <c r="P37" s="645"/>
      <c r="Q37" s="630"/>
      <c r="R37" s="630"/>
      <c r="S37" s="573"/>
      <c r="T37" s="647"/>
      <c r="W37" s="309">
        <v>26</v>
      </c>
      <c r="X37" s="310" t="str">
        <f t="shared" si="6"/>
        <v>O26</v>
      </c>
      <c r="Y37" s="310" t="str">
        <f t="shared" ca="1" si="8"/>
        <v>NO CUMPLE</v>
      </c>
      <c r="Z37" s="8" t="str">
        <f t="shared" ca="1" si="9"/>
        <v>NH</v>
      </c>
      <c r="AD37" s="310" t="str">
        <f t="shared" si="3"/>
        <v>O26</v>
      </c>
      <c r="AE37" s="59" t="str">
        <f t="shared" ca="1" si="4"/>
        <v>NO CUMPLE</v>
      </c>
      <c r="AG37" s="8" t="s">
        <v>81</v>
      </c>
      <c r="AH37" s="58">
        <f t="shared" si="7"/>
        <v>578</v>
      </c>
      <c r="AI37" s="593"/>
    </row>
    <row r="38" spans="1:35" s="5" customFormat="1" ht="24.95" customHeight="1">
      <c r="A38" s="7"/>
      <c r="B38" s="574">
        <v>2</v>
      </c>
      <c r="C38" s="616">
        <v>36</v>
      </c>
      <c r="D38" s="616">
        <v>20</v>
      </c>
      <c r="E38" s="616" t="s">
        <v>377</v>
      </c>
      <c r="F38" s="619" t="s">
        <v>380</v>
      </c>
      <c r="G38" s="683">
        <v>812.8</v>
      </c>
      <c r="H38" s="634" t="s">
        <v>225</v>
      </c>
      <c r="I38" s="637">
        <v>1</v>
      </c>
      <c r="J38" s="228" t="s">
        <v>224</v>
      </c>
      <c r="K38" s="101">
        <f>K35</f>
        <v>43232604</v>
      </c>
      <c r="L38" s="228"/>
      <c r="M38" s="101"/>
      <c r="N38" s="622" t="s">
        <v>356</v>
      </c>
      <c r="O38" s="622" t="s">
        <v>358</v>
      </c>
      <c r="P38" s="643" t="s">
        <v>360</v>
      </c>
      <c r="Q38" s="628" t="s">
        <v>276</v>
      </c>
      <c r="R38" s="628" t="s">
        <v>359</v>
      </c>
      <c r="S38" s="571">
        <f t="shared" ref="S38" si="10">IF(COUNTIF(J38:M40,"CUMPLE")&gt;=1,(G38*I38),0)* (IF(N38="NO PRESENTÓ CERTIFICADO",1,0))* (IF(O38="ACORDE A ITEM 5.3 (T.R.)",1,0) )* ( IF(OR(Q38="SIN OBSERVACIÓN", Q38="REQUERIMIENTOS SUBSANADOS"),1,0)) *(IF(OR(R38="NINGUNO", R38="CUMPLEN CON LO SOLICITADO"),1,0))</f>
        <v>812.8</v>
      </c>
      <c r="T38" s="647"/>
      <c r="W38" s="309">
        <v>27</v>
      </c>
      <c r="X38" s="310" t="str">
        <f t="shared" si="6"/>
        <v>O27</v>
      </c>
      <c r="Y38" s="310" t="str">
        <f t="shared" ca="1" si="8"/>
        <v>NO CUMPLE</v>
      </c>
      <c r="Z38" s="8" t="str">
        <f t="shared" ca="1" si="9"/>
        <v>NH</v>
      </c>
      <c r="AD38" s="310" t="str">
        <f t="shared" si="3"/>
        <v>O27</v>
      </c>
      <c r="AE38" s="59" t="str">
        <f t="shared" ca="1" si="4"/>
        <v>NO CUMPLE</v>
      </c>
      <c r="AG38" s="8" t="s">
        <v>81</v>
      </c>
      <c r="AH38" s="58">
        <f t="shared" si="7"/>
        <v>600</v>
      </c>
      <c r="AI38" s="593"/>
    </row>
    <row r="39" spans="1:35" s="5" customFormat="1" ht="24.95" customHeight="1">
      <c r="A39" s="7"/>
      <c r="B39" s="575"/>
      <c r="C39" s="617"/>
      <c r="D39" s="617"/>
      <c r="E39" s="617"/>
      <c r="F39" s="620"/>
      <c r="G39" s="641"/>
      <c r="H39" s="635"/>
      <c r="I39" s="638"/>
      <c r="J39" s="228"/>
      <c r="K39" s="101"/>
      <c r="L39" s="228"/>
      <c r="M39" s="101"/>
      <c r="N39" s="623"/>
      <c r="O39" s="623"/>
      <c r="P39" s="644"/>
      <c r="Q39" s="629"/>
      <c r="R39" s="629"/>
      <c r="S39" s="572"/>
      <c r="T39" s="647"/>
      <c r="V39" s="240"/>
      <c r="W39" s="240">
        <v>28</v>
      </c>
      <c r="X39" s="240" t="str">
        <f t="shared" si="6"/>
        <v>O28</v>
      </c>
      <c r="Y39" s="240" t="str">
        <f t="shared" ca="1" si="8"/>
        <v>NO CUMPLE</v>
      </c>
      <c r="Z39" s="240" t="str">
        <f t="shared" ca="1" si="9"/>
        <v>NH</v>
      </c>
      <c r="AA39" s="241"/>
      <c r="AD39" s="310" t="str">
        <f t="shared" si="3"/>
        <v>O28</v>
      </c>
      <c r="AE39" s="59" t="str">
        <f t="shared" ca="1" si="4"/>
        <v>NO CUMPLE</v>
      </c>
      <c r="AG39" s="8" t="s">
        <v>81</v>
      </c>
      <c r="AH39" s="58">
        <f t="shared" si="7"/>
        <v>622</v>
      </c>
      <c r="AI39" s="593"/>
    </row>
    <row r="40" spans="1:35" s="5" customFormat="1" ht="24.95" customHeight="1">
      <c r="A40" s="7"/>
      <c r="B40" s="576"/>
      <c r="C40" s="618"/>
      <c r="D40" s="618"/>
      <c r="E40" s="618"/>
      <c r="F40" s="621"/>
      <c r="G40" s="642"/>
      <c r="H40" s="636"/>
      <c r="I40" s="639"/>
      <c r="J40" s="228"/>
      <c r="K40" s="101"/>
      <c r="L40" s="228"/>
      <c r="M40" s="101"/>
      <c r="N40" s="624"/>
      <c r="O40" s="624"/>
      <c r="P40" s="645"/>
      <c r="Q40" s="630"/>
      <c r="R40" s="630"/>
      <c r="S40" s="573"/>
      <c r="T40" s="647"/>
      <c r="V40" s="240"/>
      <c r="W40" s="240">
        <v>29</v>
      </c>
      <c r="X40" s="240" t="str">
        <f t="shared" si="6"/>
        <v>O29</v>
      </c>
      <c r="Y40" s="240" t="str">
        <f t="shared" ca="1" si="8"/>
        <v>NO CUMPLE</v>
      </c>
      <c r="Z40" s="240" t="str">
        <f t="shared" ca="1" si="9"/>
        <v>NH</v>
      </c>
      <c r="AA40" s="241"/>
      <c r="AD40" s="310" t="str">
        <f t="shared" si="3"/>
        <v>O29</v>
      </c>
      <c r="AE40" s="59" t="str">
        <f t="shared" ca="1" si="4"/>
        <v>NO CUMPLE</v>
      </c>
      <c r="AG40" s="8" t="s">
        <v>81</v>
      </c>
      <c r="AH40" s="58">
        <f t="shared" si="7"/>
        <v>644</v>
      </c>
      <c r="AI40" s="593"/>
    </row>
    <row r="41" spans="1:35" s="5" customFormat="1" ht="24.95" customHeight="1">
      <c r="A41" s="7"/>
      <c r="B41" s="574">
        <v>3</v>
      </c>
      <c r="C41" s="619">
        <v>3</v>
      </c>
      <c r="D41" s="619">
        <v>8</v>
      </c>
      <c r="E41" s="619" t="s">
        <v>378</v>
      </c>
      <c r="F41" s="619" t="s">
        <v>381</v>
      </c>
      <c r="G41" s="652">
        <v>692.01</v>
      </c>
      <c r="H41" s="634" t="s">
        <v>225</v>
      </c>
      <c r="I41" s="637">
        <v>1</v>
      </c>
      <c r="J41" s="228" t="s">
        <v>224</v>
      </c>
      <c r="K41" s="101">
        <f>K35</f>
        <v>43232604</v>
      </c>
      <c r="L41" s="228"/>
      <c r="M41" s="101"/>
      <c r="N41" s="622" t="s">
        <v>356</v>
      </c>
      <c r="O41" s="622" t="s">
        <v>358</v>
      </c>
      <c r="P41" s="643" t="s">
        <v>360</v>
      </c>
      <c r="Q41" s="628" t="s">
        <v>276</v>
      </c>
      <c r="R41" s="628" t="s">
        <v>359</v>
      </c>
      <c r="S41" s="571">
        <f t="shared" ref="S41" si="11">IF(COUNTIF(J41:M43,"CUMPLE")&gt;=1,(G41*I41),0)* (IF(N41="NO PRESENTÓ CERTIFICADO",1,0))* (IF(O41="ACORDE A ITEM 5.3 (T.R.)",1,0) )* ( IF(OR(Q41="SIN OBSERVACIÓN", Q41="REQUERIMIENTOS SUBSANADOS"),1,0)) *(IF(OR(R41="NINGUNO", R41="CUMPLEN CON LO SOLICITADO"),1,0))</f>
        <v>692.01</v>
      </c>
      <c r="T41" s="647"/>
      <c r="V41" s="240"/>
      <c r="W41" s="240">
        <v>30</v>
      </c>
      <c r="X41" s="240" t="str">
        <f t="shared" si="6"/>
        <v>O30</v>
      </c>
      <c r="Y41" s="240" t="str">
        <f t="shared" ca="1" si="8"/>
        <v>NO CUMPLE</v>
      </c>
      <c r="Z41" s="240" t="str">
        <f t="shared" ca="1" si="9"/>
        <v>NH</v>
      </c>
      <c r="AA41" s="242"/>
      <c r="AB41" s="3"/>
      <c r="AC41" s="3"/>
      <c r="AD41" s="310" t="str">
        <f t="shared" si="3"/>
        <v>O30</v>
      </c>
      <c r="AE41" s="59" t="str">
        <f t="shared" ca="1" si="4"/>
        <v>NO CUMPLE</v>
      </c>
      <c r="AF41" s="3"/>
      <c r="AG41" s="8" t="s">
        <v>81</v>
      </c>
      <c r="AH41" s="58">
        <f t="shared" si="7"/>
        <v>666</v>
      </c>
      <c r="AI41" s="593"/>
    </row>
    <row r="42" spans="1:35" s="5" customFormat="1" ht="24.95" customHeight="1">
      <c r="A42" s="7"/>
      <c r="B42" s="575"/>
      <c r="C42" s="620"/>
      <c r="D42" s="620"/>
      <c r="E42" s="620"/>
      <c r="F42" s="620"/>
      <c r="G42" s="632"/>
      <c r="H42" s="635"/>
      <c r="I42" s="638"/>
      <c r="J42" s="228"/>
      <c r="K42" s="101"/>
      <c r="L42" s="228"/>
      <c r="M42" s="101"/>
      <c r="N42" s="623"/>
      <c r="O42" s="623"/>
      <c r="P42" s="644"/>
      <c r="Q42" s="629"/>
      <c r="R42" s="629"/>
      <c r="S42" s="572"/>
      <c r="T42" s="647"/>
      <c r="V42" s="240"/>
      <c r="W42" s="240"/>
      <c r="X42" s="240"/>
      <c r="Y42" s="240"/>
      <c r="Z42" s="240"/>
      <c r="AA42" s="241"/>
    </row>
    <row r="43" spans="1:35" s="5" customFormat="1" ht="24.95" customHeight="1">
      <c r="A43" s="7"/>
      <c r="B43" s="576"/>
      <c r="C43" s="621"/>
      <c r="D43" s="621"/>
      <c r="E43" s="621"/>
      <c r="F43" s="621"/>
      <c r="G43" s="633"/>
      <c r="H43" s="636"/>
      <c r="I43" s="639"/>
      <c r="J43" s="228"/>
      <c r="K43" s="101"/>
      <c r="L43" s="228"/>
      <c r="M43" s="101"/>
      <c r="N43" s="624"/>
      <c r="O43" s="624"/>
      <c r="P43" s="645"/>
      <c r="Q43" s="630"/>
      <c r="R43" s="630"/>
      <c r="S43" s="573"/>
      <c r="T43" s="647"/>
      <c r="V43" s="240"/>
      <c r="W43" s="240"/>
      <c r="X43" s="240"/>
      <c r="Y43" s="240"/>
      <c r="Z43" s="240"/>
      <c r="AA43" s="241"/>
    </row>
    <row r="44" spans="1:35" s="5" customFormat="1" ht="24.95" customHeight="1">
      <c r="A44" s="7"/>
      <c r="B44" s="574">
        <v>4</v>
      </c>
      <c r="C44" s="616">
        <v>25</v>
      </c>
      <c r="D44" s="616">
        <v>25</v>
      </c>
      <c r="E44" s="616" t="s">
        <v>379</v>
      </c>
      <c r="F44" s="616" t="s">
        <v>382</v>
      </c>
      <c r="G44" s="640">
        <v>74.53</v>
      </c>
      <c r="H44" s="634" t="s">
        <v>225</v>
      </c>
      <c r="I44" s="649">
        <v>1</v>
      </c>
      <c r="J44" s="228" t="s">
        <v>224</v>
      </c>
      <c r="K44" s="101">
        <f>K35</f>
        <v>43232604</v>
      </c>
      <c r="L44" s="228"/>
      <c r="M44" s="101"/>
      <c r="N44" s="622" t="s">
        <v>356</v>
      </c>
      <c r="O44" s="622" t="s">
        <v>358</v>
      </c>
      <c r="P44" s="643" t="s">
        <v>360</v>
      </c>
      <c r="Q44" s="628" t="s">
        <v>276</v>
      </c>
      <c r="R44" s="628" t="s">
        <v>359</v>
      </c>
      <c r="S44" s="571">
        <f t="shared" ref="S44" si="12">IF(COUNTIF(J44:M46,"CUMPLE")&gt;=1,(G44*I44),0)* (IF(N44="NO PRESENTÓ CERTIFICADO",1,0))* (IF(O44="ACORDE A ITEM 5.3 (T.R.)",1,0) )* ( IF(OR(Q44="SIN OBSERVACIÓN", Q44="REQUERIMIENTOS SUBSANADOS"),1,0)) *(IF(OR(R44="NINGUNO", R44="CUMPLEN CON LO SOLICITADO"),1,0))</f>
        <v>74.53</v>
      </c>
      <c r="T44" s="647"/>
      <c r="V44" s="240"/>
      <c r="W44" s="240"/>
      <c r="X44" s="240"/>
      <c r="Y44" s="240"/>
      <c r="Z44" s="240"/>
      <c r="AA44" s="16"/>
      <c r="AB44" s="16"/>
      <c r="AC44" s="16"/>
      <c r="AD44" s="16"/>
      <c r="AE44" s="16"/>
      <c r="AF44" s="16"/>
      <c r="AG44" s="16"/>
    </row>
    <row r="45" spans="1:35" s="5" customFormat="1" ht="24.95" customHeight="1">
      <c r="A45" s="7"/>
      <c r="B45" s="575"/>
      <c r="C45" s="617"/>
      <c r="D45" s="617"/>
      <c r="E45" s="617"/>
      <c r="F45" s="617"/>
      <c r="G45" s="641"/>
      <c r="H45" s="635"/>
      <c r="I45" s="650"/>
      <c r="J45" s="228"/>
      <c r="K45" s="101"/>
      <c r="L45" s="228"/>
      <c r="M45" s="101"/>
      <c r="N45" s="623"/>
      <c r="O45" s="623"/>
      <c r="P45" s="644"/>
      <c r="Q45" s="629"/>
      <c r="R45" s="629"/>
      <c r="S45" s="572"/>
      <c r="T45" s="647"/>
      <c r="V45" s="240"/>
      <c r="W45" s="240"/>
      <c r="X45" s="240"/>
      <c r="Y45" s="240"/>
      <c r="Z45" s="240"/>
      <c r="AA45" s="16"/>
      <c r="AB45" s="16"/>
      <c r="AC45" s="16"/>
      <c r="AD45" s="16"/>
      <c r="AE45" s="16"/>
      <c r="AF45" s="16"/>
      <c r="AG45" s="16"/>
    </row>
    <row r="46" spans="1:35" s="5" customFormat="1" ht="24.95" customHeight="1">
      <c r="A46" s="7"/>
      <c r="B46" s="576"/>
      <c r="C46" s="618"/>
      <c r="D46" s="618"/>
      <c r="E46" s="618"/>
      <c r="F46" s="618"/>
      <c r="G46" s="642"/>
      <c r="H46" s="636"/>
      <c r="I46" s="651"/>
      <c r="J46" s="228"/>
      <c r="K46" s="101"/>
      <c r="L46" s="228"/>
      <c r="M46" s="101"/>
      <c r="N46" s="624"/>
      <c r="O46" s="624"/>
      <c r="P46" s="645"/>
      <c r="Q46" s="630"/>
      <c r="R46" s="630"/>
      <c r="S46" s="573"/>
      <c r="T46" s="647"/>
      <c r="W46" s="30"/>
      <c r="X46" s="30"/>
      <c r="Y46" s="30"/>
      <c r="Z46" s="30"/>
      <c r="AA46" s="30"/>
      <c r="AB46" s="30"/>
      <c r="AC46" s="30"/>
      <c r="AD46" s="102"/>
      <c r="AE46" s="102"/>
      <c r="AF46" s="102"/>
      <c r="AG46" s="102"/>
    </row>
    <row r="47" spans="1:35" s="5" customFormat="1" ht="24.95" hidden="1" customHeight="1">
      <c r="A47" s="7"/>
      <c r="B47" s="574">
        <v>5</v>
      </c>
      <c r="C47" s="619"/>
      <c r="D47" s="619"/>
      <c r="E47" s="619"/>
      <c r="F47" s="619"/>
      <c r="G47" s="631"/>
      <c r="H47" s="634"/>
      <c r="I47" s="637"/>
      <c r="J47" s="228"/>
      <c r="K47" s="101">
        <f>K35</f>
        <v>43232604</v>
      </c>
      <c r="L47" s="228"/>
      <c r="M47" s="101"/>
      <c r="N47" s="622"/>
      <c r="O47" s="622"/>
      <c r="P47" s="625"/>
      <c r="Q47" s="628"/>
      <c r="R47" s="628"/>
      <c r="S47" s="571">
        <f>IF(COUNTIF(J47:M49,"CUMPLE")&gt;=1,(G47*I47),0)* (IF(N47="PRESENTÓ CERTIFICADO",1,0))* (IF(O47="ACORDE A ITEM 5.2.1 (T.R.)",1,0) )* ( IF(OR(Q47="SIN OBSERVACIÓN", Q47="REQUERIMIENTOS SUBSANADOS"),1,0)) *(IF(OR(R47="NINGUNO", R47="CUMPLEN CON LO SOLICITADO"),1,0))</f>
        <v>0</v>
      </c>
      <c r="T47" s="647"/>
      <c r="W47" s="30"/>
      <c r="X47" s="30"/>
      <c r="Y47" s="30"/>
      <c r="Z47" s="30"/>
      <c r="AA47" s="30"/>
      <c r="AB47" s="30"/>
      <c r="AC47" s="30"/>
      <c r="AD47" s="102"/>
      <c r="AE47" s="102"/>
      <c r="AF47" s="102"/>
      <c r="AG47" s="102"/>
    </row>
    <row r="48" spans="1:35" s="5" customFormat="1" ht="24.95" hidden="1" customHeight="1">
      <c r="A48" s="7"/>
      <c r="B48" s="575"/>
      <c r="C48" s="620"/>
      <c r="D48" s="620"/>
      <c r="E48" s="620"/>
      <c r="F48" s="620"/>
      <c r="G48" s="632"/>
      <c r="H48" s="635"/>
      <c r="I48" s="638"/>
      <c r="J48" s="228"/>
      <c r="K48" s="101"/>
      <c r="L48" s="228"/>
      <c r="M48" s="101"/>
      <c r="N48" s="623"/>
      <c r="O48" s="623"/>
      <c r="P48" s="626"/>
      <c r="Q48" s="629"/>
      <c r="R48" s="629"/>
      <c r="S48" s="572"/>
      <c r="T48" s="647"/>
      <c r="W48" s="30"/>
      <c r="X48" s="30"/>
      <c r="Y48" s="30"/>
      <c r="Z48" s="30"/>
      <c r="AA48" s="30"/>
      <c r="AB48" s="30"/>
      <c r="AC48" s="30"/>
    </row>
    <row r="49" spans="1:34" s="5" customFormat="1" ht="24.95" hidden="1" customHeight="1">
      <c r="A49" s="7"/>
      <c r="B49" s="576"/>
      <c r="C49" s="621"/>
      <c r="D49" s="621"/>
      <c r="E49" s="621"/>
      <c r="F49" s="621"/>
      <c r="G49" s="633"/>
      <c r="H49" s="636"/>
      <c r="I49" s="639"/>
      <c r="J49" s="228"/>
      <c r="K49" s="101"/>
      <c r="L49" s="228"/>
      <c r="M49" s="101"/>
      <c r="N49" s="624"/>
      <c r="O49" s="624"/>
      <c r="P49" s="627"/>
      <c r="Q49" s="630"/>
      <c r="R49" s="630"/>
      <c r="S49" s="573"/>
      <c r="T49" s="648"/>
      <c r="W49" s="30"/>
      <c r="X49" s="30"/>
      <c r="Y49" s="30"/>
      <c r="Z49" s="30"/>
      <c r="AA49" s="30"/>
      <c r="AB49" s="30"/>
      <c r="AC49" s="30"/>
    </row>
    <row r="50" spans="1:34" s="3" customFormat="1" ht="24.95" customHeight="1">
      <c r="B50" s="540" t="str">
        <f>IF(S51=" "," ",IF(S51&gt;=$H$6,"CUMPLE CON LA EXPERIENCIA REQUERIDA","NO CUMPLE CON LA EXPERIENCIA REQUERIDA"))</f>
        <v>CUMPLE CON LA EXPERIENCIA REQUERIDA</v>
      </c>
      <c r="C50" s="541"/>
      <c r="D50" s="541"/>
      <c r="E50" s="541"/>
      <c r="F50" s="541"/>
      <c r="G50" s="541"/>
      <c r="H50" s="541"/>
      <c r="I50" s="541"/>
      <c r="J50" s="541"/>
      <c r="K50" s="541"/>
      <c r="L50" s="541"/>
      <c r="M50" s="541"/>
      <c r="N50" s="541"/>
      <c r="O50" s="542"/>
      <c r="P50" s="546" t="s">
        <v>22</v>
      </c>
      <c r="Q50" s="547"/>
      <c r="R50" s="311"/>
      <c r="S50" s="6">
        <f>IF(T35="SI",SUM(S35:S49),0)</f>
        <v>2126.85</v>
      </c>
      <c r="T50" s="548" t="str">
        <f>IF(S51=" "," ",IF(S51&gt;=$H$6,"CUMPLE","NO CUMPLE"))</f>
        <v>CUMPLE</v>
      </c>
      <c r="W50" s="30"/>
      <c r="X50" s="30"/>
      <c r="Y50" s="30"/>
      <c r="Z50" s="30"/>
      <c r="AA50" s="30"/>
      <c r="AB50" s="30"/>
      <c r="AC50" s="30"/>
      <c r="AD50" s="5"/>
      <c r="AE50" s="5"/>
      <c r="AF50" s="5"/>
      <c r="AG50" s="5"/>
      <c r="AH50" s="5"/>
    </row>
    <row r="51" spans="1:34" s="5" customFormat="1" ht="48" customHeight="1">
      <c r="B51" s="543"/>
      <c r="C51" s="544"/>
      <c r="D51" s="544"/>
      <c r="E51" s="544"/>
      <c r="F51" s="544"/>
      <c r="G51" s="544"/>
      <c r="H51" s="544"/>
      <c r="I51" s="544"/>
      <c r="J51" s="544"/>
      <c r="K51" s="544"/>
      <c r="L51" s="544"/>
      <c r="M51" s="544"/>
      <c r="N51" s="544"/>
      <c r="O51" s="545"/>
      <c r="P51" s="546" t="s">
        <v>24</v>
      </c>
      <c r="Q51" s="547"/>
      <c r="R51" s="311"/>
      <c r="S51" s="55">
        <f>IFERROR((S50/$P$6)," ")</f>
        <v>4.6035714285714286</v>
      </c>
      <c r="T51" s="549"/>
      <c r="W51" s="30"/>
      <c r="X51" s="30"/>
      <c r="Y51" s="30"/>
      <c r="Z51" s="30"/>
      <c r="AA51" s="30"/>
      <c r="AB51" s="30"/>
      <c r="AC51" s="30"/>
    </row>
    <row r="52" spans="1:34" ht="30" customHeight="1">
      <c r="AA52" s="30"/>
      <c r="AB52" s="30"/>
      <c r="AC52" s="30"/>
      <c r="AD52" s="5"/>
      <c r="AE52" s="5"/>
      <c r="AF52" s="5"/>
      <c r="AG52" s="5"/>
      <c r="AH52" s="3"/>
    </row>
    <row r="53" spans="1:34" ht="30" customHeight="1">
      <c r="AA53" s="30"/>
      <c r="AB53" s="30"/>
      <c r="AC53" s="30"/>
      <c r="AD53" s="5"/>
      <c r="AE53" s="5"/>
      <c r="AF53" s="5"/>
      <c r="AG53" s="5"/>
      <c r="AH53" s="5"/>
    </row>
    <row r="54" spans="1:34" ht="36" customHeight="1">
      <c r="B54" s="68">
        <v>3</v>
      </c>
      <c r="C54" s="594" t="s">
        <v>53</v>
      </c>
      <c r="D54" s="595"/>
      <c r="E54" s="596"/>
      <c r="F54" s="597" t="str">
        <f>IFERROR(VLOOKUP(B54,LISTA_OFERENTES,2,FALSE)," ")</f>
        <v>CONTROLES EMPRESARIALES S.A.S.</v>
      </c>
      <c r="G54" s="598"/>
      <c r="H54" s="598"/>
      <c r="I54" s="598"/>
      <c r="J54" s="598"/>
      <c r="K54" s="598"/>
      <c r="L54" s="598"/>
      <c r="M54" s="598"/>
      <c r="N54" s="598"/>
      <c r="O54" s="599"/>
      <c r="P54" s="600" t="s">
        <v>75</v>
      </c>
      <c r="Q54" s="601"/>
      <c r="R54" s="602"/>
      <c r="S54" s="2">
        <f>5-(INT(COUNTBLANK(C57:C71))-10)</f>
        <v>3</v>
      </c>
      <c r="T54" s="3"/>
      <c r="AA54" s="30"/>
      <c r="AB54" s="30"/>
      <c r="AC54" s="30"/>
      <c r="AD54" s="5"/>
      <c r="AE54" s="5"/>
      <c r="AF54" s="5"/>
      <c r="AG54" s="5"/>
    </row>
    <row r="55" spans="1:34" s="102" customFormat="1" ht="48" customHeight="1">
      <c r="B55" s="611" t="s">
        <v>40</v>
      </c>
      <c r="C55" s="603" t="s">
        <v>330</v>
      </c>
      <c r="D55" s="603" t="s">
        <v>329</v>
      </c>
      <c r="E55" s="603" t="s">
        <v>227</v>
      </c>
      <c r="F55" s="603" t="s">
        <v>228</v>
      </c>
      <c r="G55" s="603" t="s">
        <v>229</v>
      </c>
      <c r="H55" s="603" t="s">
        <v>230</v>
      </c>
      <c r="I55" s="603" t="s">
        <v>21</v>
      </c>
      <c r="J55" s="608" t="s">
        <v>44</v>
      </c>
      <c r="K55" s="609"/>
      <c r="L55" s="609"/>
      <c r="M55" s="610"/>
      <c r="N55" s="603" t="s">
        <v>54</v>
      </c>
      <c r="O55" s="603" t="s">
        <v>55</v>
      </c>
      <c r="P55" s="103" t="s">
        <v>328</v>
      </c>
      <c r="Q55" s="103"/>
      <c r="R55" s="603" t="s">
        <v>57</v>
      </c>
      <c r="S55" s="603" t="s">
        <v>58</v>
      </c>
      <c r="T55" s="603" t="str">
        <f>T11</f>
        <v>CUMPLE CON EL REQUERIMIENTO OBLIGATORIO DE HABER EJECUTADO CONTRATOS REGISTRADOS EN EL RUP CON LA CLASIFICACIÓN EN EL CÓDIGOS 43232604.</v>
      </c>
      <c r="U55" s="104"/>
      <c r="V55" s="104"/>
      <c r="W55" s="30"/>
      <c r="X55" s="30"/>
      <c r="Y55" s="30"/>
      <c r="Z55" s="30"/>
      <c r="AA55" s="30"/>
      <c r="AB55" s="30"/>
      <c r="AC55" s="30"/>
      <c r="AD55" s="5"/>
      <c r="AE55" s="5"/>
      <c r="AF55" s="5"/>
      <c r="AG55" s="5"/>
      <c r="AH55" s="16"/>
    </row>
    <row r="56" spans="1:34" s="102" customFormat="1" ht="59.25" customHeight="1">
      <c r="B56" s="612"/>
      <c r="C56" s="604"/>
      <c r="D56" s="604"/>
      <c r="E56" s="604"/>
      <c r="F56" s="604"/>
      <c r="G56" s="604"/>
      <c r="H56" s="604"/>
      <c r="I56" s="604"/>
      <c r="J56" s="684" t="s">
        <v>60</v>
      </c>
      <c r="K56" s="685"/>
      <c r="L56" s="685"/>
      <c r="M56" s="686"/>
      <c r="N56" s="604"/>
      <c r="O56" s="604"/>
      <c r="P56" s="4" t="s">
        <v>13</v>
      </c>
      <c r="Q56" s="4" t="s">
        <v>59</v>
      </c>
      <c r="R56" s="604"/>
      <c r="S56" s="604"/>
      <c r="T56" s="604"/>
      <c r="U56" s="104"/>
      <c r="V56" s="104"/>
      <c r="W56" s="30"/>
      <c r="X56" s="30"/>
      <c r="Y56" s="30"/>
      <c r="Z56" s="30"/>
      <c r="AA56" s="30"/>
      <c r="AB56" s="30"/>
      <c r="AC56" s="30"/>
      <c r="AD56" s="5"/>
      <c r="AE56" s="5"/>
      <c r="AF56" s="5"/>
      <c r="AG56" s="5"/>
      <c r="AH56" s="16"/>
    </row>
    <row r="57" spans="1:34" s="5" customFormat="1" ht="24.95" customHeight="1">
      <c r="A57" s="7"/>
      <c r="B57" s="574">
        <v>1</v>
      </c>
      <c r="C57" s="619">
        <v>191</v>
      </c>
      <c r="D57" s="619">
        <v>39</v>
      </c>
      <c r="E57" s="659">
        <v>13269</v>
      </c>
      <c r="F57" s="619" t="s">
        <v>386</v>
      </c>
      <c r="G57" s="631">
        <v>1040.68</v>
      </c>
      <c r="H57" s="634" t="s">
        <v>225</v>
      </c>
      <c r="I57" s="637">
        <v>1</v>
      </c>
      <c r="J57" s="228" t="s">
        <v>224</v>
      </c>
      <c r="K57" s="101">
        <v>43232604</v>
      </c>
      <c r="L57" s="228"/>
      <c r="M57" s="101"/>
      <c r="N57" s="622" t="s">
        <v>356</v>
      </c>
      <c r="O57" s="622" t="s">
        <v>358</v>
      </c>
      <c r="P57" s="643" t="s">
        <v>360</v>
      </c>
      <c r="Q57" s="628" t="s">
        <v>276</v>
      </c>
      <c r="R57" s="628" t="s">
        <v>359</v>
      </c>
      <c r="S57" s="571">
        <f>IF(COUNTIF(J57:M59,"CUMPLE")&gt;=1,(G57*I57),0)* (IF(N57="NO PRESENTÓ CERTIFICADO",1,0))* (IF(O57="ACORDE A ITEM 5.3 (T.R.)",1,0) )* ( IF(OR(Q57="SIN OBSERVACIÓN", Q57="REQUERIMIENTOS SUBSANADOS"),1,0)) *(IF(OR(R57="NINGUNO", R57="CUMPLEN CON LO SOLICITADO"),1,0))</f>
        <v>1040.68</v>
      </c>
      <c r="T57" s="646" t="s">
        <v>226</v>
      </c>
      <c r="W57" s="30"/>
      <c r="X57" s="30"/>
      <c r="Y57" s="30"/>
      <c r="Z57" s="30"/>
      <c r="AA57" s="30"/>
      <c r="AB57" s="30"/>
      <c r="AC57" s="30"/>
      <c r="AH57" s="102"/>
    </row>
    <row r="58" spans="1:34" s="5" customFormat="1" ht="24.95" customHeight="1">
      <c r="A58" s="7"/>
      <c r="B58" s="575"/>
      <c r="C58" s="620"/>
      <c r="D58" s="620"/>
      <c r="E58" s="660"/>
      <c r="F58" s="620"/>
      <c r="G58" s="632"/>
      <c r="H58" s="635"/>
      <c r="I58" s="638"/>
      <c r="J58" s="228"/>
      <c r="K58" s="101"/>
      <c r="L58" s="228"/>
      <c r="M58" s="101"/>
      <c r="N58" s="623"/>
      <c r="O58" s="623"/>
      <c r="P58" s="644"/>
      <c r="Q58" s="629"/>
      <c r="R58" s="629"/>
      <c r="S58" s="572"/>
      <c r="T58" s="647"/>
      <c r="W58" s="30"/>
      <c r="X58" s="30"/>
      <c r="Y58" s="30"/>
      <c r="Z58" s="30"/>
      <c r="AA58" s="30"/>
      <c r="AB58" s="30"/>
      <c r="AC58" s="30"/>
      <c r="AH58" s="102"/>
    </row>
    <row r="59" spans="1:34" s="5" customFormat="1" ht="24.95" customHeight="1">
      <c r="A59" s="7"/>
      <c r="B59" s="576"/>
      <c r="C59" s="621"/>
      <c r="D59" s="621"/>
      <c r="E59" s="661"/>
      <c r="F59" s="621"/>
      <c r="G59" s="633"/>
      <c r="H59" s="636"/>
      <c r="I59" s="639"/>
      <c r="J59" s="228"/>
      <c r="K59" s="101"/>
      <c r="L59" s="228"/>
      <c r="M59" s="101"/>
      <c r="N59" s="624"/>
      <c r="O59" s="624"/>
      <c r="P59" s="645"/>
      <c r="Q59" s="630"/>
      <c r="R59" s="630"/>
      <c r="S59" s="573"/>
      <c r="T59" s="647"/>
      <c r="W59" s="30"/>
      <c r="X59" s="30"/>
      <c r="Y59" s="30"/>
      <c r="Z59" s="30"/>
      <c r="AA59" s="30"/>
      <c r="AB59" s="30"/>
      <c r="AC59" s="30"/>
    </row>
    <row r="60" spans="1:34" s="5" customFormat="1" ht="24.95" customHeight="1">
      <c r="A60" s="7"/>
      <c r="B60" s="574">
        <v>2</v>
      </c>
      <c r="C60" s="616">
        <v>278</v>
      </c>
      <c r="D60" s="616">
        <v>55</v>
      </c>
      <c r="E60" s="653" t="s">
        <v>384</v>
      </c>
      <c r="F60" s="619" t="s">
        <v>386</v>
      </c>
      <c r="G60" s="640">
        <v>147.94</v>
      </c>
      <c r="H60" s="634" t="s">
        <v>225</v>
      </c>
      <c r="I60" s="637">
        <v>1</v>
      </c>
      <c r="J60" s="228" t="s">
        <v>224</v>
      </c>
      <c r="K60" s="101">
        <f>K57</f>
        <v>43232604</v>
      </c>
      <c r="L60" s="228"/>
      <c r="M60" s="101"/>
      <c r="N60" s="622" t="s">
        <v>356</v>
      </c>
      <c r="O60" s="622" t="s">
        <v>358</v>
      </c>
      <c r="P60" s="643" t="s">
        <v>360</v>
      </c>
      <c r="Q60" s="628" t="s">
        <v>276</v>
      </c>
      <c r="R60" s="628" t="s">
        <v>359</v>
      </c>
      <c r="S60" s="571">
        <f t="shared" ref="S60" si="13">IF(COUNTIF(J60:M62,"CUMPLE")&gt;=1,(G60*I60),0)* (IF(N60="NO PRESENTÓ CERTIFICADO",1,0))* (IF(O60="ACORDE A ITEM 5.3 (T.R.)",1,0) )* ( IF(OR(Q60="SIN OBSERVACIÓN", Q60="REQUERIMIENTOS SUBSANADOS"),1,0)) *(IF(OR(R60="NINGUNO", R60="CUMPLEN CON LO SOLICITADO"),1,0))</f>
        <v>147.94</v>
      </c>
      <c r="T60" s="647"/>
      <c r="W60" s="30"/>
      <c r="X60" s="30"/>
      <c r="Y60" s="30"/>
      <c r="Z60" s="30"/>
      <c r="AA60" s="30"/>
      <c r="AB60" s="30"/>
      <c r="AC60" s="30"/>
    </row>
    <row r="61" spans="1:34" s="5" customFormat="1" ht="24.95" customHeight="1">
      <c r="A61" s="7"/>
      <c r="B61" s="575"/>
      <c r="C61" s="617"/>
      <c r="D61" s="617"/>
      <c r="E61" s="654"/>
      <c r="F61" s="620"/>
      <c r="G61" s="641"/>
      <c r="H61" s="635"/>
      <c r="I61" s="638"/>
      <c r="J61" s="228"/>
      <c r="K61" s="101"/>
      <c r="L61" s="228"/>
      <c r="M61" s="101"/>
      <c r="N61" s="623"/>
      <c r="O61" s="623"/>
      <c r="P61" s="644"/>
      <c r="Q61" s="629"/>
      <c r="R61" s="629"/>
      <c r="S61" s="572"/>
      <c r="T61" s="647"/>
      <c r="W61" s="30"/>
      <c r="X61" s="30"/>
      <c r="Y61" s="30"/>
      <c r="Z61" s="30"/>
      <c r="AA61" s="30"/>
      <c r="AB61" s="30"/>
      <c r="AC61" s="30"/>
    </row>
    <row r="62" spans="1:34" s="5" customFormat="1" ht="24.95" customHeight="1">
      <c r="A62" s="7"/>
      <c r="B62" s="576"/>
      <c r="C62" s="618"/>
      <c r="D62" s="618"/>
      <c r="E62" s="655"/>
      <c r="F62" s="621"/>
      <c r="G62" s="642"/>
      <c r="H62" s="636"/>
      <c r="I62" s="639"/>
      <c r="J62" s="228"/>
      <c r="K62" s="101"/>
      <c r="L62" s="228"/>
      <c r="M62" s="101"/>
      <c r="N62" s="624"/>
      <c r="O62" s="624"/>
      <c r="P62" s="645"/>
      <c r="Q62" s="630"/>
      <c r="R62" s="630"/>
      <c r="S62" s="573"/>
      <c r="T62" s="647"/>
      <c r="W62" s="30"/>
      <c r="X62" s="30"/>
      <c r="Y62" s="30"/>
      <c r="Z62" s="30"/>
    </row>
    <row r="63" spans="1:34" s="5" customFormat="1" ht="24.95" customHeight="1">
      <c r="A63" s="7"/>
      <c r="B63" s="574">
        <v>3</v>
      </c>
      <c r="C63" s="619">
        <v>299</v>
      </c>
      <c r="D63" s="619">
        <v>57</v>
      </c>
      <c r="E63" s="659" t="s">
        <v>385</v>
      </c>
      <c r="F63" s="619" t="s">
        <v>387</v>
      </c>
      <c r="G63" s="687">
        <v>93.23</v>
      </c>
      <c r="H63" s="634" t="s">
        <v>225</v>
      </c>
      <c r="I63" s="637">
        <v>1</v>
      </c>
      <c r="J63" s="228" t="s">
        <v>224</v>
      </c>
      <c r="K63" s="101">
        <f>K57</f>
        <v>43232604</v>
      </c>
      <c r="L63" s="228"/>
      <c r="M63" s="101"/>
      <c r="N63" s="622" t="s">
        <v>356</v>
      </c>
      <c r="O63" s="622" t="s">
        <v>358</v>
      </c>
      <c r="P63" s="643" t="s">
        <v>360</v>
      </c>
      <c r="Q63" s="628" t="s">
        <v>276</v>
      </c>
      <c r="R63" s="628" t="s">
        <v>359</v>
      </c>
      <c r="S63" s="571">
        <f t="shared" ref="S63" si="14">IF(COUNTIF(J63:M65,"CUMPLE")&gt;=1,(G63*I63),0)* (IF(N63="NO PRESENTÓ CERTIFICADO",1,0))* (IF(O63="ACORDE A ITEM 5.3 (T.R.)",1,0) )* ( IF(OR(Q63="SIN OBSERVACIÓN", Q63="REQUERIMIENTOS SUBSANADOS"),1,0)) *(IF(OR(R63="NINGUNO", R63="CUMPLEN CON LO SOLICITADO"),1,0))</f>
        <v>93.23</v>
      </c>
      <c r="T63" s="647"/>
      <c r="W63" s="30"/>
      <c r="X63" s="30"/>
      <c r="Y63" s="30"/>
      <c r="Z63" s="30"/>
      <c r="AA63" s="3"/>
      <c r="AB63" s="3"/>
      <c r="AC63" s="3"/>
      <c r="AD63" s="3"/>
      <c r="AE63" s="3"/>
      <c r="AF63" s="3"/>
      <c r="AG63" s="3"/>
    </row>
    <row r="64" spans="1:34" s="5" customFormat="1" ht="24.95" customHeight="1">
      <c r="A64" s="7"/>
      <c r="B64" s="575"/>
      <c r="C64" s="620"/>
      <c r="D64" s="620"/>
      <c r="E64" s="660"/>
      <c r="F64" s="620"/>
      <c r="G64" s="688"/>
      <c r="H64" s="635"/>
      <c r="I64" s="638"/>
      <c r="J64" s="228"/>
      <c r="K64" s="101"/>
      <c r="L64" s="228"/>
      <c r="M64" s="101"/>
      <c r="N64" s="623"/>
      <c r="O64" s="623"/>
      <c r="P64" s="644"/>
      <c r="Q64" s="629"/>
      <c r="R64" s="629"/>
      <c r="S64" s="572"/>
      <c r="T64" s="647"/>
      <c r="W64" s="30"/>
      <c r="X64" s="30"/>
      <c r="Y64" s="30"/>
      <c r="Z64" s="30"/>
    </row>
    <row r="65" spans="1:34" s="5" customFormat="1" ht="24.95" customHeight="1">
      <c r="A65" s="7"/>
      <c r="B65" s="576"/>
      <c r="C65" s="621"/>
      <c r="D65" s="621"/>
      <c r="E65" s="661"/>
      <c r="F65" s="621"/>
      <c r="G65" s="689"/>
      <c r="H65" s="636"/>
      <c r="I65" s="639"/>
      <c r="J65" s="228"/>
      <c r="K65" s="101"/>
      <c r="L65" s="228"/>
      <c r="M65" s="101"/>
      <c r="N65" s="624"/>
      <c r="O65" s="624"/>
      <c r="P65" s="645"/>
      <c r="Q65" s="630"/>
      <c r="R65" s="630"/>
      <c r="S65" s="573"/>
      <c r="T65" s="647"/>
      <c r="W65" s="30"/>
      <c r="X65" s="30"/>
      <c r="Y65" s="30"/>
      <c r="Z65" s="30"/>
      <c r="AA65" s="16"/>
      <c r="AB65" s="16"/>
      <c r="AC65" s="16"/>
      <c r="AD65" s="16"/>
      <c r="AE65" s="16"/>
      <c r="AF65" s="16"/>
      <c r="AG65" s="16"/>
    </row>
    <row r="66" spans="1:34" s="5" customFormat="1" ht="24.95" hidden="1" customHeight="1">
      <c r="A66" s="7"/>
      <c r="B66" s="574">
        <v>4</v>
      </c>
      <c r="C66" s="616"/>
      <c r="D66" s="616"/>
      <c r="E66" s="616"/>
      <c r="F66" s="616"/>
      <c r="G66" s="640"/>
      <c r="H66" s="634"/>
      <c r="I66" s="649"/>
      <c r="J66" s="228"/>
      <c r="K66" s="101">
        <f>K57</f>
        <v>43232604</v>
      </c>
      <c r="L66" s="228"/>
      <c r="M66" s="101"/>
      <c r="N66" s="622"/>
      <c r="O66" s="622"/>
      <c r="P66" s="625"/>
      <c r="Q66" s="628"/>
      <c r="R66" s="628"/>
      <c r="S66" s="571">
        <f>IF(COUNTIF(J66:M68,"CUMPLE")&gt;=1,(G66*I66),0)* (IF(N66="PRESENTÓ CERTIFICADO",1,0))* (IF(O66="ACORDE A ITEM 5.2.1 (T.R.)",1,0) )* ( IF(OR(Q66="SIN OBSERVACIÓN", Q66="REQUERIMIENTOS SUBSANADOS"),1,0)) *(IF(OR(R66="NINGUNO", R66="CUMPLEN CON LO SOLICITADO"),1,0))</f>
        <v>0</v>
      </c>
      <c r="T66" s="647"/>
      <c r="W66" s="30"/>
      <c r="X66" s="30"/>
      <c r="Y66" s="30"/>
      <c r="Z66" s="30"/>
      <c r="AA66" s="16"/>
      <c r="AB66" s="16"/>
      <c r="AC66" s="16"/>
      <c r="AD66" s="16"/>
      <c r="AE66" s="16"/>
      <c r="AF66" s="16"/>
      <c r="AG66" s="16"/>
    </row>
    <row r="67" spans="1:34" s="5" customFormat="1" ht="24.95" hidden="1" customHeight="1">
      <c r="A67" s="7"/>
      <c r="B67" s="575"/>
      <c r="C67" s="617"/>
      <c r="D67" s="617"/>
      <c r="E67" s="617"/>
      <c r="F67" s="617"/>
      <c r="G67" s="641"/>
      <c r="H67" s="635"/>
      <c r="I67" s="650"/>
      <c r="J67" s="228"/>
      <c r="K67" s="101"/>
      <c r="L67" s="228"/>
      <c r="M67" s="101"/>
      <c r="N67" s="623"/>
      <c r="O67" s="623"/>
      <c r="P67" s="626"/>
      <c r="Q67" s="629"/>
      <c r="R67" s="629"/>
      <c r="S67" s="572"/>
      <c r="T67" s="647"/>
      <c r="W67" s="30"/>
      <c r="X67" s="30"/>
      <c r="Y67" s="30"/>
      <c r="Z67" s="30"/>
      <c r="AA67" s="16"/>
      <c r="AB67" s="16"/>
      <c r="AC67" s="16"/>
      <c r="AD67" s="16"/>
      <c r="AE67" s="16"/>
      <c r="AF67" s="16"/>
      <c r="AG67" s="16"/>
    </row>
    <row r="68" spans="1:34" s="5" customFormat="1" ht="24.95" hidden="1" customHeight="1">
      <c r="A68" s="7"/>
      <c r="B68" s="576"/>
      <c r="C68" s="618"/>
      <c r="D68" s="618"/>
      <c r="E68" s="618"/>
      <c r="F68" s="618"/>
      <c r="G68" s="642"/>
      <c r="H68" s="636"/>
      <c r="I68" s="651"/>
      <c r="J68" s="228"/>
      <c r="K68" s="101"/>
      <c r="L68" s="228"/>
      <c r="M68" s="101"/>
      <c r="N68" s="624"/>
      <c r="O68" s="624"/>
      <c r="P68" s="627"/>
      <c r="Q68" s="630"/>
      <c r="R68" s="630"/>
      <c r="S68" s="573"/>
      <c r="T68" s="647"/>
      <c r="W68" s="30"/>
      <c r="X68" s="30"/>
      <c r="Y68" s="30"/>
      <c r="Z68" s="30"/>
      <c r="AA68" s="30"/>
      <c r="AB68" s="30"/>
      <c r="AC68" s="30"/>
      <c r="AD68" s="102"/>
      <c r="AE68" s="102"/>
      <c r="AF68" s="102"/>
      <c r="AG68" s="102"/>
    </row>
    <row r="69" spans="1:34" s="5" customFormat="1" ht="24.95" hidden="1" customHeight="1">
      <c r="A69" s="7"/>
      <c r="B69" s="574">
        <v>5</v>
      </c>
      <c r="C69" s="619"/>
      <c r="D69" s="619"/>
      <c r="E69" s="619"/>
      <c r="F69" s="619"/>
      <c r="G69" s="631"/>
      <c r="H69" s="634"/>
      <c r="I69" s="637"/>
      <c r="J69" s="228"/>
      <c r="K69" s="101">
        <f>K57</f>
        <v>43232604</v>
      </c>
      <c r="L69" s="228"/>
      <c r="M69" s="101"/>
      <c r="N69" s="622"/>
      <c r="O69" s="622"/>
      <c r="P69" s="625"/>
      <c r="Q69" s="628"/>
      <c r="R69" s="628"/>
      <c r="S69" s="571">
        <f>IF(COUNTIF(J69:M71,"CUMPLE")&gt;=1,(G69*I69),0)* (IF(N69="PRESENTÓ CERTIFICADO",1,0))* (IF(O69="ACORDE A ITEM 5.2.1 (T.R.)",1,0) )* ( IF(OR(Q69="SIN OBSERVACIÓN", Q69="REQUERIMIENTOS SUBSANADOS"),1,0)) *(IF(OR(R69="NINGUNO", R69="CUMPLEN CON LO SOLICITADO"),1,0))</f>
        <v>0</v>
      </c>
      <c r="T69" s="647"/>
      <c r="W69" s="30"/>
      <c r="X69" s="30"/>
      <c r="Y69" s="30"/>
      <c r="Z69" s="30"/>
      <c r="AA69" s="30"/>
      <c r="AB69" s="30"/>
      <c r="AC69" s="30"/>
      <c r="AD69" s="102"/>
      <c r="AE69" s="102"/>
      <c r="AF69" s="102"/>
      <c r="AG69" s="102"/>
    </row>
    <row r="70" spans="1:34" s="5" customFormat="1" ht="24.95" hidden="1" customHeight="1">
      <c r="A70" s="7"/>
      <c r="B70" s="575"/>
      <c r="C70" s="620"/>
      <c r="D70" s="620"/>
      <c r="E70" s="620"/>
      <c r="F70" s="620"/>
      <c r="G70" s="632"/>
      <c r="H70" s="635"/>
      <c r="I70" s="638"/>
      <c r="J70" s="228"/>
      <c r="K70" s="101"/>
      <c r="L70" s="228"/>
      <c r="M70" s="101"/>
      <c r="N70" s="623"/>
      <c r="O70" s="623"/>
      <c r="P70" s="626"/>
      <c r="Q70" s="629"/>
      <c r="R70" s="629"/>
      <c r="S70" s="572"/>
      <c r="T70" s="647"/>
      <c r="W70" s="30"/>
      <c r="X70" s="30"/>
      <c r="Y70" s="30"/>
      <c r="Z70" s="30"/>
      <c r="AA70" s="30"/>
      <c r="AB70" s="30"/>
      <c r="AC70" s="30"/>
    </row>
    <row r="71" spans="1:34" s="5" customFormat="1" ht="24.95" hidden="1" customHeight="1">
      <c r="A71" s="7"/>
      <c r="B71" s="576"/>
      <c r="C71" s="621"/>
      <c r="D71" s="621"/>
      <c r="E71" s="621"/>
      <c r="F71" s="621"/>
      <c r="G71" s="633"/>
      <c r="H71" s="636"/>
      <c r="I71" s="639"/>
      <c r="J71" s="228"/>
      <c r="K71" s="101"/>
      <c r="L71" s="228"/>
      <c r="M71" s="101"/>
      <c r="N71" s="624"/>
      <c r="O71" s="624"/>
      <c r="P71" s="627"/>
      <c r="Q71" s="630"/>
      <c r="R71" s="630"/>
      <c r="S71" s="573"/>
      <c r="T71" s="648"/>
      <c r="W71" s="30"/>
      <c r="X71" s="30"/>
      <c r="Y71" s="30"/>
      <c r="Z71" s="30"/>
      <c r="AA71" s="30"/>
      <c r="AB71" s="30"/>
      <c r="AC71" s="30"/>
    </row>
    <row r="72" spans="1:34" s="3" customFormat="1" ht="24.95" customHeight="1">
      <c r="B72" s="540" t="str">
        <f>IF(S73=" "," ",IF(S73&gt;=$H$6,"CUMPLE CON LA EXPERIENCIA REQUERIDA","NO CUMPLE CON LA EXPERIENCIA REQUERIDA"))</f>
        <v>CUMPLE CON LA EXPERIENCIA REQUERIDA</v>
      </c>
      <c r="C72" s="541"/>
      <c r="D72" s="541"/>
      <c r="E72" s="541"/>
      <c r="F72" s="541"/>
      <c r="G72" s="541"/>
      <c r="H72" s="541"/>
      <c r="I72" s="541"/>
      <c r="J72" s="541"/>
      <c r="K72" s="541"/>
      <c r="L72" s="541"/>
      <c r="M72" s="541"/>
      <c r="N72" s="541"/>
      <c r="O72" s="542"/>
      <c r="P72" s="546" t="s">
        <v>22</v>
      </c>
      <c r="Q72" s="547"/>
      <c r="R72" s="311"/>
      <c r="S72" s="6">
        <f>IF(T57="SI",SUM(S57:S71),0)</f>
        <v>1281.8500000000001</v>
      </c>
      <c r="T72" s="548" t="str">
        <f>IF(S73=" "," ",IF(S73&gt;=$H$6,"CUMPLE","NO CUMPLE"))</f>
        <v>CUMPLE</v>
      </c>
      <c r="W72" s="30"/>
      <c r="X72" s="30"/>
      <c r="Y72" s="30"/>
      <c r="Z72" s="30"/>
      <c r="AA72" s="30"/>
      <c r="AB72" s="30"/>
      <c r="AC72" s="30"/>
      <c r="AD72" s="5"/>
      <c r="AE72" s="5"/>
      <c r="AF72" s="5"/>
      <c r="AG72" s="5"/>
      <c r="AH72" s="5"/>
    </row>
    <row r="73" spans="1:34" s="5" customFormat="1" ht="42.75" customHeight="1">
      <c r="B73" s="543"/>
      <c r="C73" s="544"/>
      <c r="D73" s="544"/>
      <c r="E73" s="544"/>
      <c r="F73" s="544"/>
      <c r="G73" s="544"/>
      <c r="H73" s="544"/>
      <c r="I73" s="544"/>
      <c r="J73" s="544"/>
      <c r="K73" s="544"/>
      <c r="L73" s="544"/>
      <c r="M73" s="544"/>
      <c r="N73" s="544"/>
      <c r="O73" s="545"/>
      <c r="P73" s="546" t="s">
        <v>24</v>
      </c>
      <c r="Q73" s="547"/>
      <c r="R73" s="311"/>
      <c r="S73" s="55">
        <f>IFERROR((S72/$P$6)," ")</f>
        <v>2.7745670995670997</v>
      </c>
      <c r="T73" s="549"/>
      <c r="W73" s="30"/>
      <c r="X73" s="30"/>
      <c r="Y73" s="30"/>
      <c r="Z73" s="30"/>
      <c r="AA73" s="30"/>
      <c r="AB73" s="30"/>
      <c r="AC73" s="30"/>
    </row>
    <row r="74" spans="1:34" ht="30" customHeight="1">
      <c r="AA74" s="30"/>
      <c r="AB74" s="30"/>
      <c r="AC74" s="30"/>
      <c r="AD74" s="5"/>
      <c r="AE74" s="5"/>
      <c r="AF74" s="5"/>
      <c r="AG74" s="5"/>
      <c r="AH74" s="3"/>
    </row>
    <row r="75" spans="1:34" ht="30" hidden="1" customHeight="1">
      <c r="AA75" s="30"/>
      <c r="AB75" s="30"/>
      <c r="AC75" s="30"/>
      <c r="AD75" s="5"/>
      <c r="AE75" s="5"/>
      <c r="AF75" s="5"/>
      <c r="AG75" s="5"/>
      <c r="AH75" s="5"/>
    </row>
    <row r="76" spans="1:34" ht="36" hidden="1" customHeight="1">
      <c r="B76" s="68">
        <v>4</v>
      </c>
      <c r="C76" s="594" t="s">
        <v>53</v>
      </c>
      <c r="D76" s="595"/>
      <c r="E76" s="596"/>
      <c r="F76" s="597">
        <f>IFERROR(VLOOKUP(B76,LISTA_OFERENTES,2,FALSE)," ")</f>
        <v>0</v>
      </c>
      <c r="G76" s="598"/>
      <c r="H76" s="598"/>
      <c r="I76" s="598"/>
      <c r="J76" s="598"/>
      <c r="K76" s="598"/>
      <c r="L76" s="598"/>
      <c r="M76" s="598"/>
      <c r="N76" s="598"/>
      <c r="O76" s="599"/>
      <c r="P76" s="600" t="s">
        <v>75</v>
      </c>
      <c r="Q76" s="601"/>
      <c r="R76" s="602"/>
      <c r="S76" s="2">
        <f>5-(INT(COUNTBLANK(C79:C93))-10)</f>
        <v>3</v>
      </c>
      <c r="T76" s="3"/>
      <c r="AA76" s="30"/>
      <c r="AB76" s="30"/>
      <c r="AC76" s="30"/>
      <c r="AD76" s="5"/>
      <c r="AE76" s="5"/>
      <c r="AF76" s="5"/>
      <c r="AG76" s="5"/>
    </row>
    <row r="77" spans="1:34" s="102" customFormat="1" ht="30" hidden="1" customHeight="1">
      <c r="B77" s="611" t="s">
        <v>40</v>
      </c>
      <c r="C77" s="603" t="s">
        <v>15</v>
      </c>
      <c r="D77" s="603" t="s">
        <v>16</v>
      </c>
      <c r="E77" s="603" t="s">
        <v>17</v>
      </c>
      <c r="F77" s="603" t="s">
        <v>18</v>
      </c>
      <c r="G77" s="603" t="s">
        <v>19</v>
      </c>
      <c r="H77" s="603" t="s">
        <v>20</v>
      </c>
      <c r="I77" s="603" t="s">
        <v>21</v>
      </c>
      <c r="J77" s="608" t="s">
        <v>44</v>
      </c>
      <c r="K77" s="609"/>
      <c r="L77" s="609"/>
      <c r="M77" s="610"/>
      <c r="N77" s="603" t="s">
        <v>54</v>
      </c>
      <c r="O77" s="603" t="s">
        <v>55</v>
      </c>
      <c r="P77" s="103" t="s">
        <v>56</v>
      </c>
      <c r="Q77" s="103"/>
      <c r="R77" s="603" t="s">
        <v>57</v>
      </c>
      <c r="S77" s="603" t="s">
        <v>58</v>
      </c>
      <c r="T77" s="603"/>
      <c r="U77" s="104"/>
      <c r="V77" s="104"/>
      <c r="W77" s="30"/>
      <c r="X77" s="30"/>
      <c r="Y77" s="30"/>
      <c r="Z77" s="30"/>
      <c r="AA77" s="30"/>
      <c r="AB77" s="30"/>
      <c r="AC77" s="30"/>
      <c r="AD77" s="5"/>
      <c r="AE77" s="5"/>
      <c r="AF77" s="5"/>
      <c r="AG77" s="5"/>
      <c r="AH77" s="16"/>
    </row>
    <row r="78" spans="1:34" s="102" customFormat="1" ht="74.25" hidden="1" customHeight="1">
      <c r="B78" s="612"/>
      <c r="C78" s="604"/>
      <c r="D78" s="604"/>
      <c r="E78" s="604"/>
      <c r="F78" s="604"/>
      <c r="G78" s="604"/>
      <c r="H78" s="604"/>
      <c r="I78" s="604"/>
      <c r="J78" s="605" t="s">
        <v>60</v>
      </c>
      <c r="K78" s="606"/>
      <c r="L78" s="606"/>
      <c r="M78" s="607"/>
      <c r="N78" s="604"/>
      <c r="O78" s="604"/>
      <c r="P78" s="4" t="s">
        <v>13</v>
      </c>
      <c r="Q78" s="4" t="s">
        <v>59</v>
      </c>
      <c r="R78" s="604"/>
      <c r="S78" s="604"/>
      <c r="T78" s="604"/>
      <c r="U78" s="104"/>
      <c r="V78" s="104"/>
      <c r="W78" s="30"/>
      <c r="X78" s="30"/>
      <c r="Y78" s="30"/>
      <c r="Z78" s="30"/>
      <c r="AA78" s="30"/>
      <c r="AB78" s="30"/>
      <c r="AC78" s="30"/>
      <c r="AD78" s="5"/>
      <c r="AE78" s="5"/>
      <c r="AF78" s="5"/>
      <c r="AG78" s="5"/>
      <c r="AH78" s="16"/>
    </row>
    <row r="79" spans="1:34" s="5" customFormat="1" ht="24.95" hidden="1" customHeight="1">
      <c r="A79" s="7"/>
      <c r="B79" s="574">
        <v>1</v>
      </c>
      <c r="C79" s="619">
        <v>135</v>
      </c>
      <c r="D79" s="619">
        <v>61</v>
      </c>
      <c r="E79" s="619" t="s">
        <v>278</v>
      </c>
      <c r="F79" s="619" t="s">
        <v>280</v>
      </c>
      <c r="G79" s="631">
        <v>269.3</v>
      </c>
      <c r="H79" s="634" t="s">
        <v>225</v>
      </c>
      <c r="I79" s="637">
        <v>1</v>
      </c>
      <c r="J79" s="228" t="s">
        <v>224</v>
      </c>
      <c r="K79" s="101">
        <f>+$K$13</f>
        <v>43232604</v>
      </c>
      <c r="L79" s="228" t="s">
        <v>224</v>
      </c>
      <c r="M79" s="101">
        <f>+$M$13</f>
        <v>0</v>
      </c>
      <c r="N79" s="622" t="s">
        <v>273</v>
      </c>
      <c r="O79" s="622" t="s">
        <v>274</v>
      </c>
      <c r="P79" s="625"/>
      <c r="Q79" s="628" t="s">
        <v>276</v>
      </c>
      <c r="R79" s="628" t="s">
        <v>277</v>
      </c>
      <c r="S79" s="571">
        <f>IF(COUNTIF(J79:M81,"CUMPLE")&gt;=1,(G79*I79),0)* (IF(N79="PRESENTÓ CERTIFICADO",1,0))* (IF(O79="ACORDE A ITEM 5.2.1 (T.R.)",1,0) )* ( IF(OR(Q79="SIN OBSERVACIÓN", Q79="REQUERIMIENTOS SUBSANADOS"),1,0)) *(IF(OR(R79="NINGUNO", R79="CUMPLEN CON LO SOLICITADO"),1,0))</f>
        <v>269.3</v>
      </c>
      <c r="T79" s="646" t="s">
        <v>226</v>
      </c>
      <c r="W79" s="30"/>
      <c r="X79" s="30"/>
      <c r="Y79" s="30"/>
      <c r="Z79" s="30"/>
      <c r="AA79" s="30"/>
      <c r="AB79" s="30"/>
      <c r="AC79" s="30"/>
      <c r="AH79" s="102"/>
    </row>
    <row r="80" spans="1:34" s="5" customFormat="1" ht="24.95" hidden="1" customHeight="1">
      <c r="A80" s="7"/>
      <c r="B80" s="575"/>
      <c r="C80" s="620"/>
      <c r="D80" s="620"/>
      <c r="E80" s="620"/>
      <c r="F80" s="620"/>
      <c r="G80" s="632"/>
      <c r="H80" s="635"/>
      <c r="I80" s="638"/>
      <c r="J80" s="228" t="s">
        <v>224</v>
      </c>
      <c r="K80" s="101">
        <f>+$K$14</f>
        <v>0</v>
      </c>
      <c r="L80" s="228"/>
      <c r="M80" s="101"/>
      <c r="N80" s="623"/>
      <c r="O80" s="623"/>
      <c r="P80" s="626"/>
      <c r="Q80" s="629"/>
      <c r="R80" s="629"/>
      <c r="S80" s="572"/>
      <c r="T80" s="647"/>
      <c r="W80" s="30"/>
      <c r="X80" s="30"/>
      <c r="Y80" s="30"/>
      <c r="Z80" s="30"/>
      <c r="AA80" s="30"/>
      <c r="AB80" s="30"/>
      <c r="AC80" s="30"/>
      <c r="AH80" s="102"/>
    </row>
    <row r="81" spans="1:34" s="5" customFormat="1" ht="24.95" hidden="1" customHeight="1">
      <c r="A81" s="7"/>
      <c r="B81" s="576"/>
      <c r="C81" s="621"/>
      <c r="D81" s="621"/>
      <c r="E81" s="621"/>
      <c r="F81" s="621"/>
      <c r="G81" s="633"/>
      <c r="H81" s="636"/>
      <c r="I81" s="639"/>
      <c r="J81" s="228" t="s">
        <v>275</v>
      </c>
      <c r="K81" s="101">
        <f>+$K$15</f>
        <v>0</v>
      </c>
      <c r="L81" s="228"/>
      <c r="M81" s="101"/>
      <c r="N81" s="624"/>
      <c r="O81" s="624"/>
      <c r="P81" s="627"/>
      <c r="Q81" s="630"/>
      <c r="R81" s="630"/>
      <c r="S81" s="573"/>
      <c r="T81" s="647"/>
      <c r="W81" s="30"/>
      <c r="X81" s="30"/>
      <c r="Y81" s="30"/>
      <c r="Z81" s="30"/>
      <c r="AA81" s="30"/>
      <c r="AB81" s="30"/>
      <c r="AC81" s="30"/>
    </row>
    <row r="82" spans="1:34" s="5" customFormat="1" ht="24.95" hidden="1" customHeight="1">
      <c r="A82" s="7"/>
      <c r="B82" s="574">
        <v>2</v>
      </c>
      <c r="C82" s="616">
        <v>142</v>
      </c>
      <c r="D82" s="616">
        <v>65</v>
      </c>
      <c r="E82" s="616" t="s">
        <v>279</v>
      </c>
      <c r="F82" s="619" t="s">
        <v>281</v>
      </c>
      <c r="G82" s="640">
        <v>2744.04</v>
      </c>
      <c r="H82" s="634" t="s">
        <v>225</v>
      </c>
      <c r="I82" s="637">
        <v>1</v>
      </c>
      <c r="J82" s="228" t="s">
        <v>224</v>
      </c>
      <c r="K82" s="101">
        <f>+$K$13</f>
        <v>43232604</v>
      </c>
      <c r="L82" s="228" t="s">
        <v>224</v>
      </c>
      <c r="M82" s="101">
        <f>+$M$13</f>
        <v>0</v>
      </c>
      <c r="N82" s="622" t="s">
        <v>273</v>
      </c>
      <c r="O82" s="622" t="s">
        <v>274</v>
      </c>
      <c r="P82" s="676"/>
      <c r="Q82" s="628" t="s">
        <v>276</v>
      </c>
      <c r="R82" s="628" t="s">
        <v>277</v>
      </c>
      <c r="S82" s="571">
        <f>IF(COUNTIF(J82:M84,"CUMPLE")&gt;=1,(G82*I82),0)* (IF(N82="PRESENTÓ CERTIFICADO",1,0))* (IF(O82="ACORDE A ITEM 5.2.1 (T.R.)",1,0) )* ( IF(OR(Q82="SIN OBSERVACIÓN", Q82="REQUERIMIENTOS SUBSANADOS"),1,0)) *(IF(OR(R82="NINGUNO", R82="CUMPLEN CON LO SOLICITADO"),1,0))</f>
        <v>2744.04</v>
      </c>
      <c r="T82" s="647"/>
      <c r="W82" s="30"/>
      <c r="X82" s="30"/>
      <c r="Y82" s="30"/>
      <c r="Z82" s="30"/>
      <c r="AA82" s="30"/>
      <c r="AB82" s="30"/>
      <c r="AC82" s="30"/>
    </row>
    <row r="83" spans="1:34" s="5" customFormat="1" ht="24.95" hidden="1" customHeight="1">
      <c r="A83" s="7"/>
      <c r="B83" s="575"/>
      <c r="C83" s="617"/>
      <c r="D83" s="617"/>
      <c r="E83" s="617"/>
      <c r="F83" s="620"/>
      <c r="G83" s="641"/>
      <c r="H83" s="635"/>
      <c r="I83" s="638"/>
      <c r="J83" s="228" t="s">
        <v>224</v>
      </c>
      <c r="K83" s="101">
        <f>+$K$14</f>
        <v>0</v>
      </c>
      <c r="L83" s="228"/>
      <c r="M83" s="101"/>
      <c r="N83" s="623"/>
      <c r="O83" s="623"/>
      <c r="P83" s="677"/>
      <c r="Q83" s="629"/>
      <c r="R83" s="629"/>
      <c r="S83" s="572"/>
      <c r="T83" s="647"/>
      <c r="W83" s="30"/>
      <c r="X83" s="30"/>
      <c r="Y83" s="30"/>
      <c r="Z83" s="30"/>
      <c r="AA83" s="30"/>
      <c r="AB83" s="30"/>
      <c r="AC83" s="30"/>
    </row>
    <row r="84" spans="1:34" s="5" customFormat="1" ht="24.95" hidden="1" customHeight="1">
      <c r="A84" s="7"/>
      <c r="B84" s="576"/>
      <c r="C84" s="618"/>
      <c r="D84" s="618"/>
      <c r="E84" s="618"/>
      <c r="F84" s="621"/>
      <c r="G84" s="642"/>
      <c r="H84" s="636"/>
      <c r="I84" s="639"/>
      <c r="J84" s="228" t="s">
        <v>275</v>
      </c>
      <c r="K84" s="101">
        <f>+$K$15</f>
        <v>0</v>
      </c>
      <c r="L84" s="228"/>
      <c r="M84" s="101"/>
      <c r="N84" s="624"/>
      <c r="O84" s="624"/>
      <c r="P84" s="678"/>
      <c r="Q84" s="630"/>
      <c r="R84" s="630"/>
      <c r="S84" s="573"/>
      <c r="T84" s="647"/>
      <c r="W84" s="30"/>
      <c r="X84" s="30"/>
      <c r="Y84" s="30"/>
      <c r="Z84" s="30"/>
    </row>
    <row r="85" spans="1:34" s="5" customFormat="1" ht="24.95" hidden="1" customHeight="1">
      <c r="A85" s="7"/>
      <c r="B85" s="574">
        <v>3</v>
      </c>
      <c r="C85" s="619">
        <v>144</v>
      </c>
      <c r="D85" s="619">
        <v>67</v>
      </c>
      <c r="E85" s="619">
        <v>4600072649</v>
      </c>
      <c r="F85" s="619" t="s">
        <v>282</v>
      </c>
      <c r="G85" s="631">
        <v>1180.58</v>
      </c>
      <c r="H85" s="634" t="s">
        <v>225</v>
      </c>
      <c r="I85" s="637">
        <v>1</v>
      </c>
      <c r="J85" s="228" t="s">
        <v>224</v>
      </c>
      <c r="K85" s="101">
        <f>+$K$13</f>
        <v>43232604</v>
      </c>
      <c r="L85" s="228" t="s">
        <v>224</v>
      </c>
      <c r="M85" s="101">
        <f>+$M$13</f>
        <v>0</v>
      </c>
      <c r="N85" s="622" t="s">
        <v>273</v>
      </c>
      <c r="O85" s="622" t="s">
        <v>274</v>
      </c>
      <c r="P85" s="625"/>
      <c r="Q85" s="628" t="s">
        <v>276</v>
      </c>
      <c r="R85" s="628" t="s">
        <v>277</v>
      </c>
      <c r="S85" s="571">
        <f>IF(COUNTIF(J85:M87,"CUMPLE")&gt;=1,(G85*I85),0)* (IF(N85="PRESENTÓ CERTIFICADO",1,0))* (IF(O85="ACORDE A ITEM 5.2.1 (T.R.)",1,0) )* ( IF(OR(Q85="SIN OBSERVACIÓN", Q85="REQUERIMIENTOS SUBSANADOS"),1,0)) *(IF(OR(R85="NINGUNO", R85="CUMPLEN CON LO SOLICITADO"),1,0))</f>
        <v>1180.58</v>
      </c>
      <c r="T85" s="647"/>
      <c r="W85" s="30"/>
      <c r="X85" s="30"/>
      <c r="Y85" s="30"/>
      <c r="Z85" s="30"/>
      <c r="AA85" s="3"/>
      <c r="AB85" s="3"/>
      <c r="AC85" s="3"/>
      <c r="AD85" s="3"/>
      <c r="AE85" s="3"/>
      <c r="AF85" s="3"/>
      <c r="AG85" s="3"/>
    </row>
    <row r="86" spans="1:34" s="5" customFormat="1" ht="24.95" hidden="1" customHeight="1">
      <c r="A86" s="7"/>
      <c r="B86" s="575"/>
      <c r="C86" s="620"/>
      <c r="D86" s="620"/>
      <c r="E86" s="620"/>
      <c r="F86" s="620"/>
      <c r="G86" s="632"/>
      <c r="H86" s="635"/>
      <c r="I86" s="638"/>
      <c r="J86" s="228" t="s">
        <v>224</v>
      </c>
      <c r="K86" s="101">
        <f>+$K$14</f>
        <v>0</v>
      </c>
      <c r="L86" s="228"/>
      <c r="M86" s="101"/>
      <c r="N86" s="623"/>
      <c r="O86" s="623"/>
      <c r="P86" s="626"/>
      <c r="Q86" s="629"/>
      <c r="R86" s="629"/>
      <c r="S86" s="572"/>
      <c r="T86" s="647"/>
      <c r="W86" s="30"/>
      <c r="X86" s="30"/>
      <c r="Y86" s="30"/>
      <c r="Z86" s="30"/>
    </row>
    <row r="87" spans="1:34" s="5" customFormat="1" ht="24.95" hidden="1" customHeight="1">
      <c r="A87" s="7"/>
      <c r="B87" s="576"/>
      <c r="C87" s="621"/>
      <c r="D87" s="621"/>
      <c r="E87" s="621"/>
      <c r="F87" s="621"/>
      <c r="G87" s="633"/>
      <c r="H87" s="636"/>
      <c r="I87" s="639"/>
      <c r="J87" s="228" t="s">
        <v>275</v>
      </c>
      <c r="K87" s="101">
        <f>+$K$15</f>
        <v>0</v>
      </c>
      <c r="L87" s="228"/>
      <c r="M87" s="101"/>
      <c r="N87" s="624"/>
      <c r="O87" s="624"/>
      <c r="P87" s="627"/>
      <c r="Q87" s="630"/>
      <c r="R87" s="630"/>
      <c r="S87" s="573"/>
      <c r="T87" s="647"/>
      <c r="W87" s="30"/>
      <c r="X87" s="30"/>
      <c r="Y87" s="30"/>
      <c r="Z87" s="30"/>
      <c r="AA87" s="16"/>
      <c r="AB87" s="16"/>
      <c r="AC87" s="16"/>
      <c r="AD87" s="16"/>
      <c r="AE87" s="16"/>
      <c r="AF87" s="16"/>
      <c r="AG87" s="16"/>
    </row>
    <row r="88" spans="1:34" s="5" customFormat="1" ht="24.95" hidden="1" customHeight="1">
      <c r="A88" s="7"/>
      <c r="B88" s="574">
        <v>4</v>
      </c>
      <c r="C88" s="616"/>
      <c r="D88" s="616"/>
      <c r="E88" s="616"/>
      <c r="F88" s="616"/>
      <c r="G88" s="640"/>
      <c r="H88" s="634"/>
      <c r="I88" s="649"/>
      <c r="J88" s="228"/>
      <c r="K88" s="101">
        <f>+$K$13</f>
        <v>43232604</v>
      </c>
      <c r="L88" s="228"/>
      <c r="M88" s="101">
        <f>+$M$13</f>
        <v>0</v>
      </c>
      <c r="N88" s="622"/>
      <c r="O88" s="622"/>
      <c r="P88" s="676"/>
      <c r="Q88" s="628"/>
      <c r="R88" s="628"/>
      <c r="S88" s="571">
        <f>IF(COUNTIF(J88:M90,"CUMPLE")&gt;=1,(G88*I88),0)* (IF(N88="PRESENTÓ CERTIFICADO",1,0))* (IF(O88="ACORDE A ITEM 5.2.1 (T.R.)",1,0) )* ( IF(OR(Q88="SIN OBSERVACIÓN", Q88="REQUERIMIENTOS SUBSANADOS"),1,0)) *(IF(OR(R88="NINGUNO", R88="CUMPLEN CON LO SOLICITADO"),1,0))</f>
        <v>0</v>
      </c>
      <c r="T88" s="647"/>
      <c r="W88" s="30"/>
      <c r="X88" s="30"/>
      <c r="Y88" s="30"/>
      <c r="Z88" s="30"/>
      <c r="AA88" s="16"/>
      <c r="AB88" s="16"/>
      <c r="AC88" s="16"/>
      <c r="AD88" s="16"/>
      <c r="AE88" s="16"/>
      <c r="AF88" s="16"/>
      <c r="AG88" s="16"/>
    </row>
    <row r="89" spans="1:34" s="5" customFormat="1" ht="24.95" hidden="1" customHeight="1">
      <c r="A89" s="7"/>
      <c r="B89" s="575"/>
      <c r="C89" s="617"/>
      <c r="D89" s="617"/>
      <c r="E89" s="617"/>
      <c r="F89" s="617"/>
      <c r="G89" s="641"/>
      <c r="H89" s="635"/>
      <c r="I89" s="650"/>
      <c r="J89" s="228"/>
      <c r="K89" s="101">
        <f>+$K$14</f>
        <v>0</v>
      </c>
      <c r="L89" s="228"/>
      <c r="M89" s="101">
        <f>+$M$14</f>
        <v>0</v>
      </c>
      <c r="N89" s="623"/>
      <c r="O89" s="623"/>
      <c r="P89" s="677"/>
      <c r="Q89" s="629"/>
      <c r="R89" s="629"/>
      <c r="S89" s="572"/>
      <c r="T89" s="647"/>
      <c r="W89" s="30"/>
      <c r="X89" s="30"/>
      <c r="Y89" s="30"/>
      <c r="Z89" s="30"/>
      <c r="AA89" s="16"/>
      <c r="AB89" s="16"/>
      <c r="AC89" s="16"/>
      <c r="AD89" s="16"/>
      <c r="AE89" s="16"/>
      <c r="AF89" s="16"/>
      <c r="AG89" s="16"/>
    </row>
    <row r="90" spans="1:34" s="5" customFormat="1" ht="24.95" hidden="1" customHeight="1">
      <c r="A90" s="7"/>
      <c r="B90" s="576"/>
      <c r="C90" s="618"/>
      <c r="D90" s="618"/>
      <c r="E90" s="618"/>
      <c r="F90" s="618"/>
      <c r="G90" s="642"/>
      <c r="H90" s="636"/>
      <c r="I90" s="651"/>
      <c r="J90" s="228"/>
      <c r="K90" s="101">
        <f>+$K$15</f>
        <v>0</v>
      </c>
      <c r="L90" s="228"/>
      <c r="M90" s="101"/>
      <c r="N90" s="624"/>
      <c r="O90" s="624"/>
      <c r="P90" s="678"/>
      <c r="Q90" s="630"/>
      <c r="R90" s="630"/>
      <c r="S90" s="573"/>
      <c r="T90" s="647"/>
      <c r="W90" s="30"/>
      <c r="X90" s="30"/>
      <c r="Y90" s="30"/>
      <c r="Z90" s="30"/>
      <c r="AA90" s="30"/>
      <c r="AB90" s="30"/>
      <c r="AC90" s="30"/>
      <c r="AD90" s="102"/>
      <c r="AE90" s="102"/>
      <c r="AF90" s="102"/>
      <c r="AG90" s="102"/>
    </row>
    <row r="91" spans="1:34" s="5" customFormat="1" ht="24.95" hidden="1" customHeight="1">
      <c r="A91" s="7"/>
      <c r="B91" s="574">
        <v>5</v>
      </c>
      <c r="C91" s="619"/>
      <c r="D91" s="619"/>
      <c r="E91" s="619"/>
      <c r="F91" s="619"/>
      <c r="G91" s="631"/>
      <c r="H91" s="634"/>
      <c r="I91" s="637"/>
      <c r="J91" s="228"/>
      <c r="K91" s="101">
        <f>+$K$13</f>
        <v>43232604</v>
      </c>
      <c r="L91" s="228"/>
      <c r="M91" s="101">
        <f>+$M$13</f>
        <v>0</v>
      </c>
      <c r="N91" s="622"/>
      <c r="O91" s="622"/>
      <c r="P91" s="625"/>
      <c r="Q91" s="628"/>
      <c r="R91" s="628"/>
      <c r="S91" s="571">
        <f>IF(COUNTIF(J91:M93,"CUMPLE")&gt;=1,(G91*I91),0)* (IF(N91="PRESENTÓ CERTIFICADO",1,0))* (IF(O91="ACORDE A ITEM 5.2.1 (T.R.)",1,0) )* ( IF(OR(Q91="SIN OBSERVACIÓN", Q91="REQUERIMIENTOS SUBSANADOS"),1,0)) *(IF(OR(R91="NINGUNO", R91="CUMPLEN CON LO SOLICITADO"),1,0))</f>
        <v>0</v>
      </c>
      <c r="T91" s="647"/>
      <c r="W91" s="30"/>
      <c r="X91" s="30"/>
      <c r="Y91" s="30"/>
      <c r="Z91" s="30"/>
      <c r="AA91" s="30"/>
      <c r="AB91" s="30"/>
      <c r="AC91" s="30"/>
      <c r="AD91" s="102"/>
      <c r="AE91" s="102"/>
      <c r="AF91" s="102"/>
      <c r="AG91" s="102"/>
    </row>
    <row r="92" spans="1:34" s="5" customFormat="1" ht="38.25" hidden="1" customHeight="1">
      <c r="A92" s="7"/>
      <c r="B92" s="575"/>
      <c r="C92" s="620"/>
      <c r="D92" s="620"/>
      <c r="E92" s="620"/>
      <c r="F92" s="620"/>
      <c r="G92" s="632"/>
      <c r="H92" s="635"/>
      <c r="I92" s="638"/>
      <c r="J92" s="228"/>
      <c r="K92" s="101">
        <f>+$K$14</f>
        <v>0</v>
      </c>
      <c r="L92" s="228"/>
      <c r="M92" s="101">
        <f>+$M$14</f>
        <v>0</v>
      </c>
      <c r="N92" s="623"/>
      <c r="O92" s="623"/>
      <c r="P92" s="626"/>
      <c r="Q92" s="629"/>
      <c r="R92" s="629"/>
      <c r="S92" s="572"/>
      <c r="T92" s="647"/>
      <c r="W92" s="30"/>
      <c r="X92" s="30"/>
      <c r="Y92" s="30"/>
      <c r="Z92" s="30"/>
      <c r="AA92" s="30"/>
      <c r="AB92" s="30"/>
      <c r="AC92" s="30"/>
    </row>
    <row r="93" spans="1:34" s="5" customFormat="1" ht="24.95" hidden="1" customHeight="1">
      <c r="A93" s="7"/>
      <c r="B93" s="576"/>
      <c r="C93" s="621"/>
      <c r="D93" s="621"/>
      <c r="E93" s="621"/>
      <c r="F93" s="621"/>
      <c r="G93" s="633"/>
      <c r="H93" s="636"/>
      <c r="I93" s="639"/>
      <c r="J93" s="228"/>
      <c r="K93" s="101">
        <f>+$K$15</f>
        <v>0</v>
      </c>
      <c r="L93" s="228"/>
      <c r="M93" s="101"/>
      <c r="N93" s="624"/>
      <c r="O93" s="624"/>
      <c r="P93" s="627"/>
      <c r="Q93" s="630"/>
      <c r="R93" s="630"/>
      <c r="S93" s="573"/>
      <c r="T93" s="648"/>
      <c r="W93" s="30"/>
      <c r="X93" s="30"/>
      <c r="Y93" s="30"/>
      <c r="Z93" s="30"/>
      <c r="AA93" s="30"/>
      <c r="AB93" s="30"/>
      <c r="AC93" s="30"/>
    </row>
    <row r="94" spans="1:34" s="3" customFormat="1" ht="24.95" hidden="1" customHeight="1">
      <c r="B94" s="540" t="str">
        <f>IF(S95=" "," ",IF(S95&gt;=$H$6,"CUMPLE CON LA EXPERIENCIA REQUERIDA","NO CUMPLE CON LA EXPERIENCIA REQUERIDA"))</f>
        <v>CUMPLE CON LA EXPERIENCIA REQUERIDA</v>
      </c>
      <c r="C94" s="541"/>
      <c r="D94" s="541"/>
      <c r="E94" s="541"/>
      <c r="F94" s="541"/>
      <c r="G94" s="541"/>
      <c r="H94" s="541"/>
      <c r="I94" s="541"/>
      <c r="J94" s="541"/>
      <c r="K94" s="541"/>
      <c r="L94" s="541"/>
      <c r="M94" s="541"/>
      <c r="N94" s="541"/>
      <c r="O94" s="542"/>
      <c r="P94" s="546" t="s">
        <v>22</v>
      </c>
      <c r="Q94" s="547"/>
      <c r="R94" s="311"/>
      <c r="S94" s="6">
        <f>IF(T79="SI",SUM(S79:S93),0)</f>
        <v>4193.92</v>
      </c>
      <c r="T94" s="548" t="str">
        <f>IF(S95=" "," ",IF(S95&gt;=$H$6,"CUMPLE","NO CUMPLE"))</f>
        <v>CUMPLE</v>
      </c>
      <c r="W94" s="30"/>
      <c r="X94" s="30"/>
      <c r="Y94" s="30"/>
      <c r="Z94" s="30"/>
      <c r="AA94" s="30"/>
      <c r="AB94" s="30"/>
      <c r="AC94" s="30"/>
      <c r="AD94" s="5"/>
      <c r="AE94" s="5"/>
      <c r="AF94" s="5"/>
      <c r="AG94" s="5"/>
      <c r="AH94" s="5"/>
    </row>
    <row r="95" spans="1:34" s="5" customFormat="1" ht="53.25" hidden="1" customHeight="1">
      <c r="B95" s="543"/>
      <c r="C95" s="544"/>
      <c r="D95" s="544"/>
      <c r="E95" s="544"/>
      <c r="F95" s="544"/>
      <c r="G95" s="544"/>
      <c r="H95" s="544"/>
      <c r="I95" s="544"/>
      <c r="J95" s="544"/>
      <c r="K95" s="544"/>
      <c r="L95" s="544"/>
      <c r="M95" s="544"/>
      <c r="N95" s="544"/>
      <c r="O95" s="545"/>
      <c r="P95" s="546" t="s">
        <v>24</v>
      </c>
      <c r="Q95" s="547"/>
      <c r="R95" s="311"/>
      <c r="S95" s="55">
        <f>IFERROR((S94/$P$6)," ")</f>
        <v>9.0777489177489183</v>
      </c>
      <c r="T95" s="549"/>
      <c r="W95" s="30"/>
      <c r="X95" s="30"/>
      <c r="Y95" s="30"/>
      <c r="Z95" s="30"/>
      <c r="AA95" s="30"/>
      <c r="AB95" s="30"/>
      <c r="AC95" s="30"/>
    </row>
    <row r="96" spans="1:34" ht="30" hidden="1" customHeight="1">
      <c r="AA96" s="30"/>
      <c r="AB96" s="30"/>
      <c r="AC96" s="30"/>
      <c r="AD96" s="5"/>
      <c r="AE96" s="5"/>
      <c r="AF96" s="5"/>
      <c r="AG96" s="5"/>
      <c r="AH96" s="3"/>
    </row>
    <row r="97" spans="1:34" ht="30" hidden="1" customHeight="1">
      <c r="AA97" s="30"/>
      <c r="AB97" s="30"/>
      <c r="AC97" s="30"/>
      <c r="AD97" s="5"/>
      <c r="AE97" s="5"/>
      <c r="AF97" s="5"/>
      <c r="AG97" s="5"/>
      <c r="AH97" s="5"/>
    </row>
    <row r="98" spans="1:34" ht="36" hidden="1" customHeight="1">
      <c r="B98" s="68">
        <v>5</v>
      </c>
      <c r="C98" s="594" t="s">
        <v>53</v>
      </c>
      <c r="D98" s="595"/>
      <c r="E98" s="596"/>
      <c r="F98" s="597">
        <f>IFERROR(VLOOKUP(B98,LISTA_OFERENTES,2,FALSE)," ")</f>
        <v>0</v>
      </c>
      <c r="G98" s="598"/>
      <c r="H98" s="598"/>
      <c r="I98" s="598"/>
      <c r="J98" s="598"/>
      <c r="K98" s="598"/>
      <c r="L98" s="598"/>
      <c r="M98" s="598"/>
      <c r="N98" s="598"/>
      <c r="O98" s="599"/>
      <c r="P98" s="600" t="s">
        <v>75</v>
      </c>
      <c r="Q98" s="601"/>
      <c r="R98" s="602"/>
      <c r="S98" s="2">
        <f>5-(INT(COUNTBLANK(C101:C115))-10)</f>
        <v>5</v>
      </c>
      <c r="T98" s="3"/>
      <c r="AA98" s="30"/>
      <c r="AB98" s="30"/>
      <c r="AC98" s="30"/>
      <c r="AD98" s="5"/>
      <c r="AE98" s="5"/>
      <c r="AF98" s="5"/>
      <c r="AG98" s="5"/>
    </row>
    <row r="99" spans="1:34" s="102" customFormat="1" ht="30" hidden="1" customHeight="1">
      <c r="B99" s="611" t="s">
        <v>40</v>
      </c>
      <c r="C99" s="603" t="s">
        <v>15</v>
      </c>
      <c r="D99" s="603" t="s">
        <v>16</v>
      </c>
      <c r="E99" s="603" t="s">
        <v>17</v>
      </c>
      <c r="F99" s="603" t="s">
        <v>18</v>
      </c>
      <c r="G99" s="603" t="s">
        <v>19</v>
      </c>
      <c r="H99" s="603" t="s">
        <v>20</v>
      </c>
      <c r="I99" s="603" t="s">
        <v>21</v>
      </c>
      <c r="J99" s="608" t="s">
        <v>44</v>
      </c>
      <c r="K99" s="609"/>
      <c r="L99" s="609"/>
      <c r="M99" s="610"/>
      <c r="N99" s="603" t="s">
        <v>54</v>
      </c>
      <c r="O99" s="603" t="s">
        <v>55</v>
      </c>
      <c r="P99" s="103" t="s">
        <v>56</v>
      </c>
      <c r="Q99" s="103"/>
      <c r="R99" s="603" t="s">
        <v>57</v>
      </c>
      <c r="S99" s="603" t="s">
        <v>58</v>
      </c>
      <c r="T99" s="603" t="str">
        <f>T11</f>
        <v>CUMPLE CON EL REQUERIMIENTO OBLIGATORIO DE HABER EJECUTADO CONTRATOS REGISTRADOS EN EL RUP CON LA CLASIFICACIÓN EN EL CÓDIGOS 43232604.</v>
      </c>
      <c r="U99" s="104"/>
      <c r="V99" s="104"/>
      <c r="W99" s="30"/>
      <c r="X99" s="30"/>
      <c r="Y99" s="30"/>
      <c r="Z99" s="30"/>
      <c r="AA99" s="30"/>
      <c r="AB99" s="30"/>
      <c r="AC99" s="30"/>
      <c r="AD99" s="5"/>
      <c r="AE99" s="5"/>
      <c r="AF99" s="5"/>
      <c r="AG99" s="5"/>
      <c r="AH99" s="16"/>
    </row>
    <row r="100" spans="1:34" s="102" customFormat="1" ht="90.75" hidden="1" customHeight="1">
      <c r="B100" s="612"/>
      <c r="C100" s="604"/>
      <c r="D100" s="604"/>
      <c r="E100" s="604"/>
      <c r="F100" s="604"/>
      <c r="G100" s="604"/>
      <c r="H100" s="604"/>
      <c r="I100" s="604"/>
      <c r="J100" s="605" t="s">
        <v>60</v>
      </c>
      <c r="K100" s="606"/>
      <c r="L100" s="606"/>
      <c r="M100" s="607"/>
      <c r="N100" s="604"/>
      <c r="O100" s="604"/>
      <c r="P100" s="4" t="s">
        <v>13</v>
      </c>
      <c r="Q100" s="4" t="s">
        <v>59</v>
      </c>
      <c r="R100" s="604"/>
      <c r="S100" s="604"/>
      <c r="T100" s="604"/>
      <c r="U100" s="104"/>
      <c r="V100" s="104"/>
      <c r="W100" s="30"/>
      <c r="X100" s="30"/>
      <c r="Y100" s="30"/>
      <c r="Z100" s="30"/>
      <c r="AA100" s="30"/>
      <c r="AB100" s="30"/>
      <c r="AC100" s="30"/>
      <c r="AD100" s="5"/>
      <c r="AE100" s="5"/>
      <c r="AF100" s="5"/>
      <c r="AG100" s="5"/>
      <c r="AH100" s="16"/>
    </row>
    <row r="101" spans="1:34" s="5" customFormat="1" ht="24.95" hidden="1" customHeight="1">
      <c r="A101" s="7"/>
      <c r="B101" s="574">
        <v>1</v>
      </c>
      <c r="C101" s="619">
        <v>61</v>
      </c>
      <c r="D101" s="619">
        <v>45</v>
      </c>
      <c r="E101" s="619" t="s">
        <v>283</v>
      </c>
      <c r="F101" s="619" t="s">
        <v>288</v>
      </c>
      <c r="G101" s="631">
        <v>523.02</v>
      </c>
      <c r="H101" s="634" t="s">
        <v>225</v>
      </c>
      <c r="I101" s="637">
        <v>1</v>
      </c>
      <c r="J101" s="228" t="s">
        <v>224</v>
      </c>
      <c r="K101" s="101">
        <f>+$K$13</f>
        <v>43232604</v>
      </c>
      <c r="L101" s="228" t="s">
        <v>224</v>
      </c>
      <c r="M101" s="101">
        <f>+$M$13</f>
        <v>0</v>
      </c>
      <c r="N101" s="622" t="s">
        <v>273</v>
      </c>
      <c r="O101" s="622" t="s">
        <v>274</v>
      </c>
      <c r="P101" s="625"/>
      <c r="Q101" s="628" t="s">
        <v>276</v>
      </c>
      <c r="R101" s="628" t="s">
        <v>277</v>
      </c>
      <c r="S101" s="571">
        <f>IF(COUNTIF(J101:M103,"CUMPLE")&gt;=1,(G101*I101),0)* (IF(N101="PRESENTÓ CERTIFICADO",1,0))* (IF(O101="ACORDE A ITEM 5.2.1 (T.R.)",1,0) )* ( IF(OR(Q101="SIN OBSERVACIÓN", Q101="REQUERIMIENTOS SUBSANADOS"),1,0)) *(IF(OR(R101="NINGUNO", R101="CUMPLEN CON LO SOLICITADO"),1,0))</f>
        <v>523.02</v>
      </c>
      <c r="T101" s="646" t="s">
        <v>226</v>
      </c>
      <c r="W101" s="30"/>
      <c r="X101" s="30"/>
      <c r="Y101" s="30"/>
      <c r="Z101" s="30"/>
      <c r="AA101" s="30"/>
      <c r="AB101" s="30"/>
      <c r="AC101" s="30"/>
      <c r="AH101" s="102"/>
    </row>
    <row r="102" spans="1:34" s="5" customFormat="1" ht="24.95" hidden="1" customHeight="1">
      <c r="A102" s="7"/>
      <c r="B102" s="575"/>
      <c r="C102" s="620"/>
      <c r="D102" s="620"/>
      <c r="E102" s="620"/>
      <c r="F102" s="620"/>
      <c r="G102" s="632"/>
      <c r="H102" s="635"/>
      <c r="I102" s="638"/>
      <c r="J102" s="228" t="s">
        <v>275</v>
      </c>
      <c r="K102" s="101">
        <f>+$K$14</f>
        <v>0</v>
      </c>
      <c r="L102" s="228"/>
      <c r="M102" s="101">
        <f>+$M$14</f>
        <v>0</v>
      </c>
      <c r="N102" s="623"/>
      <c r="O102" s="623"/>
      <c r="P102" s="626"/>
      <c r="Q102" s="629"/>
      <c r="R102" s="629"/>
      <c r="S102" s="572"/>
      <c r="T102" s="647"/>
      <c r="W102" s="30"/>
      <c r="X102" s="30"/>
      <c r="Y102" s="30"/>
      <c r="Z102" s="30"/>
      <c r="AA102" s="30"/>
      <c r="AB102" s="30"/>
      <c r="AC102" s="30"/>
      <c r="AH102" s="102"/>
    </row>
    <row r="103" spans="1:34" s="5" customFormat="1" ht="24.95" hidden="1" customHeight="1">
      <c r="A103" s="7"/>
      <c r="B103" s="576"/>
      <c r="C103" s="621"/>
      <c r="D103" s="621"/>
      <c r="E103" s="621"/>
      <c r="F103" s="621"/>
      <c r="G103" s="633"/>
      <c r="H103" s="636"/>
      <c r="I103" s="639"/>
      <c r="J103" s="228" t="s">
        <v>275</v>
      </c>
      <c r="K103" s="101">
        <f>+$K$15</f>
        <v>0</v>
      </c>
      <c r="L103" s="228"/>
      <c r="M103" s="101"/>
      <c r="N103" s="624"/>
      <c r="O103" s="624"/>
      <c r="P103" s="627"/>
      <c r="Q103" s="630"/>
      <c r="R103" s="630"/>
      <c r="S103" s="573"/>
      <c r="T103" s="647"/>
      <c r="W103" s="30"/>
      <c r="X103" s="30"/>
      <c r="Y103" s="30"/>
      <c r="Z103" s="30"/>
      <c r="AA103" s="30"/>
      <c r="AB103" s="30"/>
      <c r="AC103" s="30"/>
    </row>
    <row r="104" spans="1:34" s="5" customFormat="1" ht="24.95" hidden="1" customHeight="1">
      <c r="A104" s="7"/>
      <c r="B104" s="574">
        <v>2</v>
      </c>
      <c r="C104" s="616">
        <v>125</v>
      </c>
      <c r="D104" s="616">
        <v>98</v>
      </c>
      <c r="E104" s="616" t="s">
        <v>284</v>
      </c>
      <c r="F104" s="616" t="s">
        <v>288</v>
      </c>
      <c r="G104" s="640">
        <v>932.02</v>
      </c>
      <c r="H104" s="634" t="s">
        <v>225</v>
      </c>
      <c r="I104" s="637">
        <v>1</v>
      </c>
      <c r="J104" s="228" t="s">
        <v>224</v>
      </c>
      <c r="K104" s="101">
        <f>+$K$13</f>
        <v>43232604</v>
      </c>
      <c r="L104" s="228" t="s">
        <v>224</v>
      </c>
      <c r="M104" s="101">
        <f>+$M$13</f>
        <v>0</v>
      </c>
      <c r="N104" s="622" t="s">
        <v>273</v>
      </c>
      <c r="O104" s="622" t="s">
        <v>274</v>
      </c>
      <c r="P104" s="625"/>
      <c r="Q104" s="628" t="s">
        <v>276</v>
      </c>
      <c r="R104" s="628" t="s">
        <v>277</v>
      </c>
      <c r="S104" s="571">
        <f>IF(COUNTIF(J104:M106,"CUMPLE")&gt;=1,(G104*I104),0)* (IF(N104="PRESENTÓ CERTIFICADO",1,0))* (IF(O104="ACORDE A ITEM 5.2.1 (T.R.)",1,0) )* ( IF(OR(Q104="SIN OBSERVACIÓN", Q104="REQUERIMIENTOS SUBSANADOS"),1,0)) *(IF(OR(R104="NINGUNO", R104="CUMPLEN CON LO SOLICITADO"),1,0))</f>
        <v>932.02</v>
      </c>
      <c r="T104" s="647"/>
      <c r="W104" s="30"/>
      <c r="X104" s="30"/>
      <c r="Y104" s="30"/>
      <c r="Z104" s="30"/>
      <c r="AA104" s="30"/>
      <c r="AB104" s="30"/>
      <c r="AC104" s="30"/>
    </row>
    <row r="105" spans="1:34" s="5" customFormat="1" ht="24.95" hidden="1" customHeight="1">
      <c r="A105" s="7"/>
      <c r="B105" s="575"/>
      <c r="C105" s="617"/>
      <c r="D105" s="617"/>
      <c r="E105" s="617"/>
      <c r="F105" s="617"/>
      <c r="G105" s="641"/>
      <c r="H105" s="635"/>
      <c r="I105" s="638"/>
      <c r="J105" s="228" t="s">
        <v>275</v>
      </c>
      <c r="K105" s="101">
        <f>+$K$14</f>
        <v>0</v>
      </c>
      <c r="L105" s="228"/>
      <c r="M105" s="101">
        <f>+$M$14</f>
        <v>0</v>
      </c>
      <c r="N105" s="623"/>
      <c r="O105" s="623"/>
      <c r="P105" s="626"/>
      <c r="Q105" s="629"/>
      <c r="R105" s="629"/>
      <c r="S105" s="572"/>
      <c r="T105" s="647"/>
      <c r="W105" s="30"/>
      <c r="X105" s="30"/>
      <c r="Y105" s="30"/>
      <c r="Z105" s="30"/>
      <c r="AA105" s="30"/>
      <c r="AB105" s="30"/>
      <c r="AC105" s="30"/>
    </row>
    <row r="106" spans="1:34" s="5" customFormat="1" ht="24.95" hidden="1" customHeight="1">
      <c r="A106" s="7"/>
      <c r="B106" s="576"/>
      <c r="C106" s="618"/>
      <c r="D106" s="618"/>
      <c r="E106" s="618"/>
      <c r="F106" s="618"/>
      <c r="G106" s="642"/>
      <c r="H106" s="636"/>
      <c r="I106" s="639"/>
      <c r="J106" s="228" t="s">
        <v>275</v>
      </c>
      <c r="K106" s="101">
        <f>+$K$15</f>
        <v>0</v>
      </c>
      <c r="L106" s="228"/>
      <c r="M106" s="101"/>
      <c r="N106" s="624"/>
      <c r="O106" s="624"/>
      <c r="P106" s="627"/>
      <c r="Q106" s="630"/>
      <c r="R106" s="630"/>
      <c r="S106" s="573"/>
      <c r="T106" s="647"/>
      <c r="W106" s="30"/>
      <c r="X106" s="30"/>
      <c r="Y106" s="30"/>
      <c r="Z106" s="30"/>
    </row>
    <row r="107" spans="1:34" s="5" customFormat="1" ht="24.95" hidden="1" customHeight="1">
      <c r="A107" s="7"/>
      <c r="B107" s="574">
        <v>3</v>
      </c>
      <c r="C107" s="619">
        <v>137</v>
      </c>
      <c r="D107" s="619">
        <v>108</v>
      </c>
      <c r="E107" s="619" t="s">
        <v>285</v>
      </c>
      <c r="F107" s="619" t="s">
        <v>288</v>
      </c>
      <c r="G107" s="631">
        <v>1079.3699999999999</v>
      </c>
      <c r="H107" s="634" t="s">
        <v>225</v>
      </c>
      <c r="I107" s="637">
        <v>1</v>
      </c>
      <c r="J107" s="228" t="s">
        <v>224</v>
      </c>
      <c r="K107" s="101">
        <f>+$K$13</f>
        <v>43232604</v>
      </c>
      <c r="L107" s="228" t="s">
        <v>224</v>
      </c>
      <c r="M107" s="101">
        <f>+$M$13</f>
        <v>0</v>
      </c>
      <c r="N107" s="622" t="s">
        <v>273</v>
      </c>
      <c r="O107" s="622" t="s">
        <v>274</v>
      </c>
      <c r="P107" s="625"/>
      <c r="Q107" s="628" t="s">
        <v>276</v>
      </c>
      <c r="R107" s="628" t="s">
        <v>277</v>
      </c>
      <c r="S107" s="571">
        <f>IF(COUNTIF(J107:M109,"CUMPLE")&gt;=1,(G107*I107),0)* (IF(N107="PRESENTÓ CERTIFICADO",1,0))* (IF(O107="ACORDE A ITEM 5.2.1 (T.R.)",1,0) )* ( IF(OR(Q107="SIN OBSERVACIÓN", Q107="REQUERIMIENTOS SUBSANADOS"),1,0)) *(IF(OR(R107="NINGUNO", R107="CUMPLEN CON LO SOLICITADO"),1,0))</f>
        <v>1079.3699999999999</v>
      </c>
      <c r="T107" s="647"/>
      <c r="W107" s="30"/>
      <c r="X107" s="30"/>
      <c r="Y107" s="30"/>
      <c r="Z107" s="30"/>
      <c r="AA107" s="3"/>
      <c r="AB107" s="3"/>
      <c r="AC107" s="3"/>
      <c r="AD107" s="3"/>
      <c r="AE107" s="3"/>
      <c r="AF107" s="3"/>
      <c r="AG107" s="3"/>
    </row>
    <row r="108" spans="1:34" s="5" customFormat="1" ht="24.95" hidden="1" customHeight="1">
      <c r="A108" s="7"/>
      <c r="B108" s="575"/>
      <c r="C108" s="620"/>
      <c r="D108" s="620"/>
      <c r="E108" s="620"/>
      <c r="F108" s="620"/>
      <c r="G108" s="632"/>
      <c r="H108" s="635"/>
      <c r="I108" s="638"/>
      <c r="J108" s="228" t="s">
        <v>275</v>
      </c>
      <c r="K108" s="101">
        <f>+$K$14</f>
        <v>0</v>
      </c>
      <c r="L108" s="228"/>
      <c r="M108" s="101">
        <f>+$M$14</f>
        <v>0</v>
      </c>
      <c r="N108" s="623"/>
      <c r="O108" s="623"/>
      <c r="P108" s="626"/>
      <c r="Q108" s="629"/>
      <c r="R108" s="629"/>
      <c r="S108" s="572"/>
      <c r="T108" s="647"/>
      <c r="W108" s="30"/>
      <c r="X108" s="30"/>
      <c r="Y108" s="30"/>
      <c r="Z108" s="30"/>
    </row>
    <row r="109" spans="1:34" s="5" customFormat="1" ht="24.95" hidden="1" customHeight="1">
      <c r="A109" s="7"/>
      <c r="B109" s="576"/>
      <c r="C109" s="621"/>
      <c r="D109" s="621"/>
      <c r="E109" s="621"/>
      <c r="F109" s="621"/>
      <c r="G109" s="633"/>
      <c r="H109" s="636"/>
      <c r="I109" s="639"/>
      <c r="J109" s="228" t="s">
        <v>275</v>
      </c>
      <c r="K109" s="101">
        <f>+$K$15</f>
        <v>0</v>
      </c>
      <c r="L109" s="228"/>
      <c r="M109" s="101"/>
      <c r="N109" s="624"/>
      <c r="O109" s="624"/>
      <c r="P109" s="627"/>
      <c r="Q109" s="630"/>
      <c r="R109" s="630"/>
      <c r="S109" s="573"/>
      <c r="T109" s="647"/>
      <c r="W109" s="30"/>
      <c r="X109" s="30"/>
      <c r="Y109" s="30"/>
      <c r="Z109" s="30"/>
      <c r="AA109" s="16"/>
      <c r="AB109" s="16"/>
      <c r="AC109" s="16"/>
      <c r="AD109" s="16"/>
      <c r="AE109" s="16"/>
      <c r="AF109" s="16"/>
      <c r="AG109" s="16"/>
    </row>
    <row r="110" spans="1:34" s="5" customFormat="1" ht="24.95" hidden="1" customHeight="1">
      <c r="A110" s="7"/>
      <c r="B110" s="574">
        <v>4</v>
      </c>
      <c r="C110" s="616">
        <v>138</v>
      </c>
      <c r="D110" s="616">
        <v>109</v>
      </c>
      <c r="E110" s="616" t="s">
        <v>286</v>
      </c>
      <c r="F110" s="619" t="s">
        <v>288</v>
      </c>
      <c r="G110" s="640">
        <v>270.18</v>
      </c>
      <c r="H110" s="634" t="s">
        <v>225</v>
      </c>
      <c r="I110" s="637">
        <v>1</v>
      </c>
      <c r="J110" s="228" t="s">
        <v>224</v>
      </c>
      <c r="K110" s="101">
        <f>+$K$13</f>
        <v>43232604</v>
      </c>
      <c r="L110" s="228" t="s">
        <v>224</v>
      </c>
      <c r="M110" s="101">
        <f>+$M$13</f>
        <v>0</v>
      </c>
      <c r="N110" s="622" t="s">
        <v>273</v>
      </c>
      <c r="O110" s="622" t="s">
        <v>274</v>
      </c>
      <c r="P110" s="625"/>
      <c r="Q110" s="628" t="s">
        <v>276</v>
      </c>
      <c r="R110" s="628" t="s">
        <v>277</v>
      </c>
      <c r="S110" s="571">
        <f>IF(COUNTIF(J110:M112,"CUMPLE")&gt;=1,(G110*I110),0)* (IF(N110="PRESENTÓ CERTIFICADO",1,0))* (IF(O110="ACORDE A ITEM 5.2.1 (T.R.)",1,0) )* ( IF(OR(Q110="SIN OBSERVACIÓN", Q110="REQUERIMIENTOS SUBSANADOS"),1,0)) *(IF(OR(R110="NINGUNO", R110="CUMPLEN CON LO SOLICITADO"),1,0))</f>
        <v>270.18</v>
      </c>
      <c r="T110" s="647"/>
      <c r="W110" s="30"/>
      <c r="X110" s="30"/>
      <c r="Y110" s="30"/>
      <c r="Z110" s="30"/>
      <c r="AA110" s="16"/>
      <c r="AB110" s="16"/>
      <c r="AC110" s="16"/>
      <c r="AD110" s="16"/>
      <c r="AE110" s="16"/>
      <c r="AF110" s="16"/>
      <c r="AG110" s="16"/>
    </row>
    <row r="111" spans="1:34" s="5" customFormat="1" ht="24.95" hidden="1" customHeight="1">
      <c r="A111" s="7"/>
      <c r="B111" s="575"/>
      <c r="C111" s="617"/>
      <c r="D111" s="617"/>
      <c r="E111" s="617"/>
      <c r="F111" s="620"/>
      <c r="G111" s="641"/>
      <c r="H111" s="635"/>
      <c r="I111" s="638"/>
      <c r="J111" s="228" t="s">
        <v>275</v>
      </c>
      <c r="K111" s="101">
        <f>+$K$14</f>
        <v>0</v>
      </c>
      <c r="L111" s="228"/>
      <c r="M111" s="101">
        <f>+$M$14</f>
        <v>0</v>
      </c>
      <c r="N111" s="623"/>
      <c r="O111" s="623"/>
      <c r="P111" s="626"/>
      <c r="Q111" s="629"/>
      <c r="R111" s="629"/>
      <c r="S111" s="572"/>
      <c r="T111" s="647"/>
      <c r="W111" s="30"/>
      <c r="X111" s="30"/>
      <c r="Y111" s="30"/>
      <c r="Z111" s="30"/>
      <c r="AA111" s="16"/>
      <c r="AB111" s="16"/>
      <c r="AC111" s="16"/>
      <c r="AD111" s="16"/>
      <c r="AE111" s="16"/>
      <c r="AF111" s="16"/>
      <c r="AG111" s="16"/>
    </row>
    <row r="112" spans="1:34" s="5" customFormat="1" ht="24.95" hidden="1" customHeight="1">
      <c r="A112" s="7"/>
      <c r="B112" s="576"/>
      <c r="C112" s="618"/>
      <c r="D112" s="618"/>
      <c r="E112" s="618"/>
      <c r="F112" s="621"/>
      <c r="G112" s="642"/>
      <c r="H112" s="636"/>
      <c r="I112" s="639"/>
      <c r="J112" s="228" t="s">
        <v>275</v>
      </c>
      <c r="K112" s="101">
        <f>+$K$15</f>
        <v>0</v>
      </c>
      <c r="L112" s="228"/>
      <c r="M112" s="101"/>
      <c r="N112" s="624"/>
      <c r="O112" s="624"/>
      <c r="P112" s="627"/>
      <c r="Q112" s="630"/>
      <c r="R112" s="630"/>
      <c r="S112" s="573"/>
      <c r="T112" s="647"/>
      <c r="W112" s="30"/>
      <c r="X112" s="30"/>
      <c r="Y112" s="30"/>
      <c r="Z112" s="30"/>
      <c r="AA112" s="30"/>
      <c r="AB112" s="30"/>
      <c r="AC112" s="30"/>
      <c r="AD112" s="102"/>
      <c r="AE112" s="102"/>
      <c r="AF112" s="102"/>
      <c r="AG112" s="102"/>
    </row>
    <row r="113" spans="1:34" s="5" customFormat="1" ht="24.95" hidden="1" customHeight="1">
      <c r="A113" s="7"/>
      <c r="B113" s="574">
        <v>5</v>
      </c>
      <c r="C113" s="619">
        <v>161</v>
      </c>
      <c r="D113" s="619">
        <v>132</v>
      </c>
      <c r="E113" s="619" t="s">
        <v>287</v>
      </c>
      <c r="F113" s="619" t="s">
        <v>288</v>
      </c>
      <c r="G113" s="631">
        <v>992.89</v>
      </c>
      <c r="H113" s="634" t="s">
        <v>225</v>
      </c>
      <c r="I113" s="637">
        <v>1</v>
      </c>
      <c r="J113" s="228" t="s">
        <v>224</v>
      </c>
      <c r="K113" s="101">
        <f>+$K$13</f>
        <v>43232604</v>
      </c>
      <c r="L113" s="228" t="s">
        <v>224</v>
      </c>
      <c r="M113" s="101">
        <f>+$M$13</f>
        <v>0</v>
      </c>
      <c r="N113" s="622" t="s">
        <v>273</v>
      </c>
      <c r="O113" s="622" t="s">
        <v>274</v>
      </c>
      <c r="P113" s="625"/>
      <c r="Q113" s="628" t="s">
        <v>276</v>
      </c>
      <c r="R113" s="628" t="s">
        <v>277</v>
      </c>
      <c r="S113" s="571">
        <f>IF(COUNTIF(J113:M115,"CUMPLE")&gt;=1,(G113*I113),0)* (IF(N113="PRESENTÓ CERTIFICADO",1,0))* (IF(O113="ACORDE A ITEM 5.2.1 (T.R.)",1,0) )* ( IF(OR(Q113="SIN OBSERVACIÓN", Q113="REQUERIMIENTOS SUBSANADOS"),1,0)) *(IF(OR(R113="NINGUNO", R113="CUMPLEN CON LO SOLICITADO"),1,0))</f>
        <v>992.89</v>
      </c>
      <c r="T113" s="647"/>
      <c r="W113" s="30"/>
      <c r="X113" s="30"/>
      <c r="Y113" s="30"/>
      <c r="Z113" s="30"/>
      <c r="AA113" s="30"/>
      <c r="AB113" s="30"/>
      <c r="AC113" s="30"/>
      <c r="AD113" s="102"/>
      <c r="AE113" s="102"/>
      <c r="AF113" s="102"/>
      <c r="AG113" s="102"/>
    </row>
    <row r="114" spans="1:34" s="5" customFormat="1" ht="24.95" hidden="1" customHeight="1">
      <c r="A114" s="7"/>
      <c r="B114" s="575"/>
      <c r="C114" s="620"/>
      <c r="D114" s="620"/>
      <c r="E114" s="620"/>
      <c r="F114" s="620"/>
      <c r="G114" s="632"/>
      <c r="H114" s="635"/>
      <c r="I114" s="638"/>
      <c r="J114" s="228" t="s">
        <v>275</v>
      </c>
      <c r="K114" s="101">
        <f>+$K$14</f>
        <v>0</v>
      </c>
      <c r="L114" s="228"/>
      <c r="M114" s="101">
        <f>+$M$14</f>
        <v>0</v>
      </c>
      <c r="N114" s="623"/>
      <c r="O114" s="623"/>
      <c r="P114" s="626"/>
      <c r="Q114" s="629"/>
      <c r="R114" s="629"/>
      <c r="S114" s="572"/>
      <c r="T114" s="647"/>
      <c r="W114" s="30"/>
      <c r="X114" s="30"/>
      <c r="Y114" s="30"/>
      <c r="Z114" s="30"/>
      <c r="AA114" s="30"/>
      <c r="AB114" s="30"/>
      <c r="AC114" s="30"/>
    </row>
    <row r="115" spans="1:34" s="5" customFormat="1" ht="24.95" hidden="1" customHeight="1">
      <c r="A115" s="7"/>
      <c r="B115" s="576"/>
      <c r="C115" s="621"/>
      <c r="D115" s="621"/>
      <c r="E115" s="621"/>
      <c r="F115" s="621"/>
      <c r="G115" s="633"/>
      <c r="H115" s="636"/>
      <c r="I115" s="639"/>
      <c r="J115" s="228" t="s">
        <v>275</v>
      </c>
      <c r="K115" s="101">
        <f>+$K$15</f>
        <v>0</v>
      </c>
      <c r="L115" s="228"/>
      <c r="M115" s="101"/>
      <c r="N115" s="624"/>
      <c r="O115" s="624"/>
      <c r="P115" s="627"/>
      <c r="Q115" s="630"/>
      <c r="R115" s="630"/>
      <c r="S115" s="573"/>
      <c r="T115" s="648"/>
      <c r="W115" s="30"/>
      <c r="X115" s="30"/>
      <c r="Y115" s="30"/>
      <c r="Z115" s="30"/>
      <c r="AA115" s="30"/>
      <c r="AB115" s="30"/>
      <c r="AC115" s="30"/>
    </row>
    <row r="116" spans="1:34" s="3" customFormat="1" ht="24.95" hidden="1" customHeight="1">
      <c r="B116" s="540" t="str">
        <f>IF(S117=" "," ",IF(S117&gt;=$H$6,"CUMPLE CON LA EXPERIENCIA REQUERIDA","NO CUMPLE CON LA EXPERIENCIA REQUERIDA"))</f>
        <v>CUMPLE CON LA EXPERIENCIA REQUERIDA</v>
      </c>
      <c r="C116" s="541"/>
      <c r="D116" s="541"/>
      <c r="E116" s="541"/>
      <c r="F116" s="541"/>
      <c r="G116" s="541"/>
      <c r="H116" s="541"/>
      <c r="I116" s="541"/>
      <c r="J116" s="541"/>
      <c r="K116" s="541"/>
      <c r="L116" s="541"/>
      <c r="M116" s="541"/>
      <c r="N116" s="541"/>
      <c r="O116" s="542"/>
      <c r="P116" s="546" t="s">
        <v>22</v>
      </c>
      <c r="Q116" s="547"/>
      <c r="R116" s="311"/>
      <c r="S116" s="6">
        <f>IF(T101="SI",SUM(S101:S115),0)</f>
        <v>3797.4799999999996</v>
      </c>
      <c r="T116" s="548" t="str">
        <f>IF(S117=" "," ",IF(S117&gt;=$H$6,"CUMPLE","NO CUMPLE"))</f>
        <v>CUMPLE</v>
      </c>
      <c r="W116" s="30"/>
      <c r="X116" s="30"/>
      <c r="Y116" s="30"/>
      <c r="Z116" s="30"/>
      <c r="AA116" s="30"/>
      <c r="AB116" s="30"/>
      <c r="AC116" s="30"/>
      <c r="AD116" s="5"/>
      <c r="AE116" s="5"/>
      <c r="AF116" s="5"/>
      <c r="AG116" s="5"/>
      <c r="AH116" s="5"/>
    </row>
    <row r="117" spans="1:34" s="5" customFormat="1" ht="43.5" hidden="1" customHeight="1">
      <c r="B117" s="543"/>
      <c r="C117" s="544"/>
      <c r="D117" s="544"/>
      <c r="E117" s="544"/>
      <c r="F117" s="544"/>
      <c r="G117" s="544"/>
      <c r="H117" s="544"/>
      <c r="I117" s="544"/>
      <c r="J117" s="544"/>
      <c r="K117" s="544"/>
      <c r="L117" s="544"/>
      <c r="M117" s="544"/>
      <c r="N117" s="544"/>
      <c r="O117" s="545"/>
      <c r="P117" s="546" t="s">
        <v>24</v>
      </c>
      <c r="Q117" s="547"/>
      <c r="R117" s="311"/>
      <c r="S117" s="55">
        <f>IFERROR((S116/$P$6)," ")</f>
        <v>8.2196536796536783</v>
      </c>
      <c r="T117" s="549"/>
      <c r="W117" s="30"/>
      <c r="X117" s="30"/>
      <c r="Y117" s="30"/>
      <c r="Z117" s="30"/>
      <c r="AA117" s="30"/>
      <c r="AB117" s="30"/>
      <c r="AC117" s="30"/>
    </row>
    <row r="118" spans="1:34" ht="30" hidden="1" customHeight="1">
      <c r="AA118" s="30"/>
      <c r="AB118" s="30"/>
      <c r="AC118" s="30"/>
      <c r="AD118" s="5"/>
      <c r="AE118" s="5"/>
      <c r="AF118" s="5"/>
      <c r="AG118" s="5"/>
      <c r="AH118" s="3"/>
    </row>
    <row r="119" spans="1:34" ht="30" hidden="1" customHeight="1">
      <c r="AA119" s="30"/>
      <c r="AB119" s="30"/>
      <c r="AC119" s="30"/>
      <c r="AD119" s="5"/>
      <c r="AE119" s="5"/>
      <c r="AF119" s="5"/>
      <c r="AG119" s="5"/>
      <c r="AH119" s="5"/>
    </row>
    <row r="120" spans="1:34" ht="36" hidden="1" customHeight="1">
      <c r="B120" s="68">
        <v>6</v>
      </c>
      <c r="C120" s="594" t="s">
        <v>53</v>
      </c>
      <c r="D120" s="595"/>
      <c r="E120" s="596"/>
      <c r="F120" s="597">
        <f>IFERROR(VLOOKUP(B120,LISTA_OFERENTES,2,FALSE)," ")</f>
        <v>0</v>
      </c>
      <c r="G120" s="598"/>
      <c r="H120" s="598"/>
      <c r="I120" s="598"/>
      <c r="J120" s="598"/>
      <c r="K120" s="598"/>
      <c r="L120" s="598"/>
      <c r="M120" s="598"/>
      <c r="N120" s="598"/>
      <c r="O120" s="599"/>
      <c r="P120" s="600" t="s">
        <v>75</v>
      </c>
      <c r="Q120" s="601"/>
      <c r="R120" s="602"/>
      <c r="S120" s="2">
        <f>5-(INT(COUNTBLANK(C123:C137))-10)</f>
        <v>5</v>
      </c>
      <c r="T120" s="3"/>
      <c r="AA120" s="30"/>
      <c r="AB120" s="30"/>
      <c r="AC120" s="30"/>
      <c r="AD120" s="5"/>
      <c r="AE120" s="5"/>
      <c r="AF120" s="5"/>
      <c r="AG120" s="5"/>
    </row>
    <row r="121" spans="1:34" s="102" customFormat="1" ht="30" hidden="1" customHeight="1">
      <c r="B121" s="611" t="s">
        <v>40</v>
      </c>
      <c r="C121" s="603" t="s">
        <v>15</v>
      </c>
      <c r="D121" s="603" t="s">
        <v>16</v>
      </c>
      <c r="E121" s="603" t="s">
        <v>17</v>
      </c>
      <c r="F121" s="603" t="s">
        <v>18</v>
      </c>
      <c r="G121" s="603" t="s">
        <v>19</v>
      </c>
      <c r="H121" s="603" t="s">
        <v>20</v>
      </c>
      <c r="I121" s="603" t="s">
        <v>21</v>
      </c>
      <c r="J121" s="608" t="s">
        <v>44</v>
      </c>
      <c r="K121" s="609"/>
      <c r="L121" s="609"/>
      <c r="M121" s="610"/>
      <c r="N121" s="603" t="s">
        <v>54</v>
      </c>
      <c r="O121" s="603" t="s">
        <v>55</v>
      </c>
      <c r="P121" s="103" t="s">
        <v>56</v>
      </c>
      <c r="Q121" s="103"/>
      <c r="R121" s="603" t="s">
        <v>57</v>
      </c>
      <c r="S121" s="603" t="s">
        <v>58</v>
      </c>
      <c r="T121" s="603" t="str">
        <f>T11</f>
        <v>CUMPLE CON EL REQUERIMIENTO OBLIGATORIO DE HABER EJECUTADO CONTRATOS REGISTRADOS EN EL RUP CON LA CLASIFICACIÓN EN EL CÓDIGOS 43232604.</v>
      </c>
      <c r="U121" s="104"/>
      <c r="V121" s="104"/>
      <c r="W121" s="30"/>
      <c r="X121" s="30"/>
      <c r="Y121" s="30"/>
      <c r="Z121" s="30"/>
      <c r="AA121" s="30"/>
      <c r="AB121" s="30"/>
      <c r="AC121" s="30"/>
      <c r="AD121" s="5"/>
      <c r="AE121" s="5"/>
      <c r="AF121" s="5"/>
      <c r="AG121" s="5"/>
      <c r="AH121" s="16"/>
    </row>
    <row r="122" spans="1:34" s="102" customFormat="1" ht="106.5" hidden="1" customHeight="1">
      <c r="B122" s="612"/>
      <c r="C122" s="604"/>
      <c r="D122" s="604"/>
      <c r="E122" s="604"/>
      <c r="F122" s="604"/>
      <c r="G122" s="604"/>
      <c r="H122" s="604"/>
      <c r="I122" s="604"/>
      <c r="J122" s="605" t="s">
        <v>60</v>
      </c>
      <c r="K122" s="606"/>
      <c r="L122" s="606"/>
      <c r="M122" s="607"/>
      <c r="N122" s="604"/>
      <c r="O122" s="604"/>
      <c r="P122" s="4" t="s">
        <v>13</v>
      </c>
      <c r="Q122" s="4" t="s">
        <v>59</v>
      </c>
      <c r="R122" s="604"/>
      <c r="S122" s="604"/>
      <c r="T122" s="604"/>
      <c r="U122" s="104"/>
      <c r="V122" s="104"/>
      <c r="W122" s="30"/>
      <c r="X122" s="30"/>
      <c r="Y122" s="30"/>
      <c r="Z122" s="30"/>
      <c r="AA122" s="30"/>
      <c r="AB122" s="30"/>
      <c r="AC122" s="30"/>
      <c r="AD122" s="5"/>
      <c r="AE122" s="5"/>
      <c r="AF122" s="5"/>
      <c r="AG122" s="5"/>
      <c r="AH122" s="16"/>
    </row>
    <row r="123" spans="1:34" s="5" customFormat="1" ht="24.95" hidden="1" customHeight="1">
      <c r="A123" s="7"/>
      <c r="B123" s="574">
        <v>1</v>
      </c>
      <c r="C123" s="619">
        <v>7</v>
      </c>
      <c r="D123" s="619"/>
      <c r="E123" s="619" t="s">
        <v>292</v>
      </c>
      <c r="F123" s="619" t="s">
        <v>295</v>
      </c>
      <c r="G123" s="631">
        <v>61.66</v>
      </c>
      <c r="H123" s="690" t="s">
        <v>225</v>
      </c>
      <c r="I123" s="691">
        <v>1</v>
      </c>
      <c r="J123" s="228" t="s">
        <v>224</v>
      </c>
      <c r="K123" s="101">
        <f>+$K$13</f>
        <v>43232604</v>
      </c>
      <c r="L123" s="228" t="s">
        <v>224</v>
      </c>
      <c r="M123" s="101">
        <f>+$M$13</f>
        <v>0</v>
      </c>
      <c r="N123" s="692" t="s">
        <v>273</v>
      </c>
      <c r="O123" s="692" t="s">
        <v>274</v>
      </c>
      <c r="P123" s="693"/>
      <c r="Q123" s="628" t="s">
        <v>276</v>
      </c>
      <c r="R123" s="628" t="s">
        <v>277</v>
      </c>
      <c r="S123" s="571">
        <f>IF(COUNTIF(J123:M125,"CUMPLE")&gt;=1,(G123*I123),0)* (IF(N123="PRESENTÓ CERTIFICADO",1,0))* (IF(O123="ACORDE A ITEM 5.2.1 (T.R.)",1,0) )* ( IF(OR(Q123="SIN OBSERVACIÓN", Q123="REQUERIMIENTOS SUBSANADOS"),1,0)) *(IF(OR(R123="NINGUNO", R123="CUMPLEN CON LO SOLICITADO"),1,0))</f>
        <v>61.66</v>
      </c>
      <c r="T123" s="646" t="s">
        <v>226</v>
      </c>
      <c r="W123" s="30"/>
      <c r="X123" s="30"/>
      <c r="Y123" s="30"/>
      <c r="Z123" s="30"/>
      <c r="AA123" s="30"/>
      <c r="AB123" s="30"/>
      <c r="AC123" s="30"/>
      <c r="AH123" s="102"/>
    </row>
    <row r="124" spans="1:34" s="5" customFormat="1" ht="24.95" hidden="1" customHeight="1">
      <c r="A124" s="7"/>
      <c r="B124" s="575"/>
      <c r="C124" s="620"/>
      <c r="D124" s="620"/>
      <c r="E124" s="620"/>
      <c r="F124" s="620"/>
      <c r="G124" s="632"/>
      <c r="H124" s="635"/>
      <c r="I124" s="650"/>
      <c r="J124" s="228" t="s">
        <v>224</v>
      </c>
      <c r="K124" s="101">
        <f>+$K$14</f>
        <v>0</v>
      </c>
      <c r="L124" s="228"/>
      <c r="M124" s="101">
        <f>+$M$14</f>
        <v>0</v>
      </c>
      <c r="N124" s="623"/>
      <c r="O124" s="623"/>
      <c r="P124" s="626"/>
      <c r="Q124" s="629"/>
      <c r="R124" s="629"/>
      <c r="S124" s="572"/>
      <c r="T124" s="647"/>
      <c r="W124" s="30"/>
      <c r="X124" s="30"/>
      <c r="Y124" s="30"/>
      <c r="Z124" s="30"/>
      <c r="AA124" s="30"/>
      <c r="AB124" s="30"/>
      <c r="AC124" s="30"/>
      <c r="AH124" s="102"/>
    </row>
    <row r="125" spans="1:34" s="5" customFormat="1" ht="24.95" hidden="1" customHeight="1">
      <c r="A125" s="7"/>
      <c r="B125" s="576"/>
      <c r="C125" s="621"/>
      <c r="D125" s="621"/>
      <c r="E125" s="621"/>
      <c r="F125" s="621"/>
      <c r="G125" s="633"/>
      <c r="H125" s="636"/>
      <c r="I125" s="651"/>
      <c r="J125" s="228" t="s">
        <v>275</v>
      </c>
      <c r="K125" s="101">
        <f>+$K$15</f>
        <v>0</v>
      </c>
      <c r="L125" s="228"/>
      <c r="M125" s="101"/>
      <c r="N125" s="624"/>
      <c r="O125" s="624"/>
      <c r="P125" s="627"/>
      <c r="Q125" s="630"/>
      <c r="R125" s="630"/>
      <c r="S125" s="573"/>
      <c r="T125" s="647"/>
      <c r="W125" s="30"/>
      <c r="X125" s="30"/>
      <c r="Y125" s="30"/>
      <c r="Z125" s="30"/>
      <c r="AA125" s="30"/>
      <c r="AB125" s="30"/>
      <c r="AC125" s="30"/>
    </row>
    <row r="126" spans="1:34" s="5" customFormat="1" ht="24.95" hidden="1" customHeight="1">
      <c r="A126" s="7"/>
      <c r="B126" s="574">
        <v>2</v>
      </c>
      <c r="C126" s="616">
        <v>6</v>
      </c>
      <c r="D126" s="616"/>
      <c r="E126" s="616" t="s">
        <v>293</v>
      </c>
      <c r="F126" s="616" t="s">
        <v>295</v>
      </c>
      <c r="G126" s="640">
        <v>73.56</v>
      </c>
      <c r="H126" s="690" t="s">
        <v>225</v>
      </c>
      <c r="I126" s="691">
        <v>1</v>
      </c>
      <c r="J126" s="228" t="s">
        <v>224</v>
      </c>
      <c r="K126" s="101">
        <f>+$K$13</f>
        <v>43232604</v>
      </c>
      <c r="L126" s="228" t="s">
        <v>224</v>
      </c>
      <c r="M126" s="101">
        <f>+$M$13</f>
        <v>0</v>
      </c>
      <c r="N126" s="692" t="s">
        <v>273</v>
      </c>
      <c r="O126" s="692" t="s">
        <v>274</v>
      </c>
      <c r="P126" s="693"/>
      <c r="Q126" s="628" t="s">
        <v>276</v>
      </c>
      <c r="R126" s="628" t="s">
        <v>277</v>
      </c>
      <c r="S126" s="571">
        <f>IF(COUNTIF(J126:M128,"CUMPLE")&gt;=1,(G126*I126),0)* (IF(N126="PRESENTÓ CERTIFICADO",1,0))* (IF(O126="ACORDE A ITEM 5.2.1 (T.R.)",1,0) )* ( IF(OR(Q126="SIN OBSERVACIÓN", Q126="REQUERIMIENTOS SUBSANADOS"),1,0)) *(IF(OR(R126="NINGUNO", R126="CUMPLEN CON LO SOLICITADO"),1,0))</f>
        <v>73.56</v>
      </c>
      <c r="T126" s="647"/>
      <c r="W126" s="30"/>
      <c r="X126" s="30"/>
      <c r="Y126" s="30"/>
      <c r="Z126" s="30"/>
      <c r="AA126" s="30"/>
      <c r="AB126" s="30"/>
      <c r="AC126" s="30"/>
    </row>
    <row r="127" spans="1:34" s="5" customFormat="1" ht="24.95" hidden="1" customHeight="1">
      <c r="A127" s="7"/>
      <c r="B127" s="575"/>
      <c r="C127" s="617"/>
      <c r="D127" s="617"/>
      <c r="E127" s="617"/>
      <c r="F127" s="617"/>
      <c r="G127" s="641"/>
      <c r="H127" s="635"/>
      <c r="I127" s="650"/>
      <c r="J127" s="228" t="s">
        <v>224</v>
      </c>
      <c r="K127" s="101">
        <f>+$K$14</f>
        <v>0</v>
      </c>
      <c r="L127" s="228"/>
      <c r="M127" s="101">
        <f>+$M$14</f>
        <v>0</v>
      </c>
      <c r="N127" s="623"/>
      <c r="O127" s="623"/>
      <c r="P127" s="626"/>
      <c r="Q127" s="629"/>
      <c r="R127" s="629"/>
      <c r="S127" s="572"/>
      <c r="T127" s="647"/>
      <c r="W127" s="30"/>
      <c r="X127" s="30"/>
      <c r="Y127" s="30"/>
      <c r="Z127" s="30"/>
      <c r="AA127" s="30"/>
      <c r="AB127" s="30"/>
      <c r="AC127" s="30"/>
    </row>
    <row r="128" spans="1:34" s="5" customFormat="1" ht="24.95" hidden="1" customHeight="1">
      <c r="A128" s="7"/>
      <c r="B128" s="576"/>
      <c r="C128" s="618"/>
      <c r="D128" s="618"/>
      <c r="E128" s="618"/>
      <c r="F128" s="618"/>
      <c r="G128" s="642"/>
      <c r="H128" s="636"/>
      <c r="I128" s="651"/>
      <c r="J128" s="228" t="s">
        <v>275</v>
      </c>
      <c r="K128" s="101">
        <f>+$K$15</f>
        <v>0</v>
      </c>
      <c r="L128" s="228"/>
      <c r="M128" s="101"/>
      <c r="N128" s="624"/>
      <c r="O128" s="624"/>
      <c r="P128" s="627"/>
      <c r="Q128" s="630"/>
      <c r="R128" s="630"/>
      <c r="S128" s="573"/>
      <c r="T128" s="647"/>
      <c r="W128" s="30"/>
      <c r="X128" s="30"/>
      <c r="Y128" s="30"/>
      <c r="Z128" s="30"/>
    </row>
    <row r="129" spans="1:34" s="5" customFormat="1" ht="24.95" hidden="1" customHeight="1">
      <c r="A129" s="7"/>
      <c r="B129" s="574">
        <v>3</v>
      </c>
      <c r="C129" s="619">
        <v>8</v>
      </c>
      <c r="D129" s="619"/>
      <c r="E129" s="619" t="s">
        <v>294</v>
      </c>
      <c r="F129" s="616" t="s">
        <v>295</v>
      </c>
      <c r="G129" s="631">
        <v>56.96</v>
      </c>
      <c r="H129" s="690" t="s">
        <v>225</v>
      </c>
      <c r="I129" s="691">
        <v>1</v>
      </c>
      <c r="J129" s="228" t="s">
        <v>224</v>
      </c>
      <c r="K129" s="101">
        <f>+$K$13</f>
        <v>43232604</v>
      </c>
      <c r="L129" s="228" t="s">
        <v>224</v>
      </c>
      <c r="M129" s="101">
        <f>+$M$13</f>
        <v>0</v>
      </c>
      <c r="N129" s="692" t="s">
        <v>273</v>
      </c>
      <c r="O129" s="692" t="s">
        <v>274</v>
      </c>
      <c r="P129" s="693"/>
      <c r="Q129" s="628" t="s">
        <v>276</v>
      </c>
      <c r="R129" s="628" t="s">
        <v>277</v>
      </c>
      <c r="S129" s="571">
        <f>IF(COUNTIF(J129:M131,"CUMPLE")&gt;=1,(G129*I129),0)* (IF(N129="PRESENTÓ CERTIFICADO",1,0))* (IF(O129="ACORDE A ITEM 5.2.1 (T.R.)",1,0) )* ( IF(OR(Q129="SIN OBSERVACIÓN", Q129="REQUERIMIENTOS SUBSANADOS"),1,0)) *(IF(OR(R129="NINGUNO", R129="CUMPLEN CON LO SOLICITADO"),1,0))</f>
        <v>56.96</v>
      </c>
      <c r="T129" s="647"/>
      <c r="W129" s="30"/>
      <c r="X129" s="30"/>
      <c r="Y129" s="30"/>
      <c r="Z129" s="30"/>
      <c r="AA129" s="3"/>
      <c r="AB129" s="3"/>
      <c r="AC129" s="3"/>
      <c r="AD129" s="3"/>
      <c r="AE129" s="3"/>
      <c r="AF129" s="3"/>
      <c r="AG129" s="3"/>
    </row>
    <row r="130" spans="1:34" s="5" customFormat="1" ht="24.95" hidden="1" customHeight="1">
      <c r="A130" s="7"/>
      <c r="B130" s="575"/>
      <c r="C130" s="620"/>
      <c r="D130" s="620"/>
      <c r="E130" s="620"/>
      <c r="F130" s="617"/>
      <c r="G130" s="632"/>
      <c r="H130" s="635"/>
      <c r="I130" s="650"/>
      <c r="J130" s="228" t="s">
        <v>224</v>
      </c>
      <c r="K130" s="101">
        <f>+$K$14</f>
        <v>0</v>
      </c>
      <c r="L130" s="228"/>
      <c r="M130" s="101">
        <f>+$M$14</f>
        <v>0</v>
      </c>
      <c r="N130" s="623"/>
      <c r="O130" s="623"/>
      <c r="P130" s="626"/>
      <c r="Q130" s="629"/>
      <c r="R130" s="629"/>
      <c r="S130" s="572"/>
      <c r="T130" s="647"/>
      <c r="W130" s="30"/>
      <c r="X130" s="30"/>
      <c r="Y130" s="30"/>
      <c r="Z130" s="30"/>
    </row>
    <row r="131" spans="1:34" s="5" customFormat="1" ht="24.95" hidden="1" customHeight="1">
      <c r="A131" s="7"/>
      <c r="B131" s="576"/>
      <c r="C131" s="621"/>
      <c r="D131" s="621"/>
      <c r="E131" s="621"/>
      <c r="F131" s="618"/>
      <c r="G131" s="633"/>
      <c r="H131" s="636"/>
      <c r="I131" s="651"/>
      <c r="J131" s="228" t="s">
        <v>275</v>
      </c>
      <c r="K131" s="101">
        <f>+$K$15</f>
        <v>0</v>
      </c>
      <c r="L131" s="228"/>
      <c r="M131" s="101"/>
      <c r="N131" s="624"/>
      <c r="O131" s="624"/>
      <c r="P131" s="627"/>
      <c r="Q131" s="630"/>
      <c r="R131" s="630"/>
      <c r="S131" s="573"/>
      <c r="T131" s="647"/>
      <c r="W131" s="30"/>
      <c r="X131" s="30"/>
      <c r="Y131" s="30"/>
      <c r="Z131" s="30"/>
      <c r="AA131" s="16"/>
      <c r="AB131" s="16"/>
      <c r="AC131" s="16"/>
      <c r="AD131" s="16"/>
      <c r="AE131" s="16"/>
      <c r="AF131" s="16"/>
      <c r="AG131" s="16"/>
    </row>
    <row r="132" spans="1:34" s="5" customFormat="1" ht="24.95" hidden="1" customHeight="1">
      <c r="A132" s="7"/>
      <c r="B132" s="574">
        <v>4</v>
      </c>
      <c r="C132" s="616">
        <v>24</v>
      </c>
      <c r="D132" s="616"/>
      <c r="E132" s="616" t="s">
        <v>296</v>
      </c>
      <c r="F132" s="616" t="s">
        <v>297</v>
      </c>
      <c r="G132" s="640">
        <v>1130.08</v>
      </c>
      <c r="H132" s="690" t="s">
        <v>225</v>
      </c>
      <c r="I132" s="691">
        <v>1</v>
      </c>
      <c r="J132" s="228" t="s">
        <v>224</v>
      </c>
      <c r="K132" s="101">
        <f>+$K$13</f>
        <v>43232604</v>
      </c>
      <c r="L132" s="228" t="s">
        <v>224</v>
      </c>
      <c r="M132" s="101">
        <f>+$M$13</f>
        <v>0</v>
      </c>
      <c r="N132" s="692" t="s">
        <v>273</v>
      </c>
      <c r="O132" s="692" t="s">
        <v>274</v>
      </c>
      <c r="P132" s="693"/>
      <c r="Q132" s="628" t="s">
        <v>276</v>
      </c>
      <c r="R132" s="628" t="s">
        <v>277</v>
      </c>
      <c r="S132" s="571">
        <f>IF(COUNTIF(J132:M134,"CUMPLE")&gt;=1,(G132*I132),0)* (IF(N132="PRESENTÓ CERTIFICADO",1,0))* (IF(O132="ACORDE A ITEM 5.2.1 (T.R.)",1,0) )* ( IF(OR(Q132="SIN OBSERVACIÓN", Q132="REQUERIMIENTOS SUBSANADOS"),1,0)) *(IF(OR(R132="NINGUNO", R132="CUMPLEN CON LO SOLICITADO"),1,0))</f>
        <v>1130.08</v>
      </c>
      <c r="T132" s="647"/>
      <c r="W132" s="30"/>
      <c r="X132" s="30"/>
      <c r="Y132" s="30"/>
      <c r="Z132" s="30"/>
      <c r="AA132" s="16"/>
      <c r="AB132" s="16"/>
      <c r="AC132" s="16"/>
      <c r="AD132" s="16"/>
      <c r="AE132" s="16"/>
      <c r="AF132" s="16"/>
      <c r="AG132" s="16"/>
    </row>
    <row r="133" spans="1:34" s="5" customFormat="1" ht="24.95" hidden="1" customHeight="1">
      <c r="A133" s="7"/>
      <c r="B133" s="575"/>
      <c r="C133" s="617"/>
      <c r="D133" s="617"/>
      <c r="E133" s="617"/>
      <c r="F133" s="617"/>
      <c r="G133" s="641"/>
      <c r="H133" s="635"/>
      <c r="I133" s="650"/>
      <c r="J133" s="228" t="s">
        <v>224</v>
      </c>
      <c r="K133" s="101">
        <f>+$K$14</f>
        <v>0</v>
      </c>
      <c r="L133" s="228"/>
      <c r="M133" s="101">
        <f>+$M$14</f>
        <v>0</v>
      </c>
      <c r="N133" s="623"/>
      <c r="O133" s="623"/>
      <c r="P133" s="626"/>
      <c r="Q133" s="629"/>
      <c r="R133" s="629"/>
      <c r="S133" s="572"/>
      <c r="T133" s="647"/>
      <c r="W133" s="30"/>
      <c r="X133" s="30"/>
      <c r="Y133" s="30"/>
      <c r="Z133" s="30"/>
      <c r="AA133" s="16"/>
      <c r="AB133" s="16"/>
      <c r="AC133" s="16"/>
      <c r="AD133" s="16"/>
      <c r="AE133" s="16"/>
      <c r="AF133" s="16"/>
      <c r="AG133" s="16"/>
    </row>
    <row r="134" spans="1:34" s="5" customFormat="1" ht="24.95" hidden="1" customHeight="1">
      <c r="A134" s="7"/>
      <c r="B134" s="576"/>
      <c r="C134" s="618"/>
      <c r="D134" s="618"/>
      <c r="E134" s="618"/>
      <c r="F134" s="618"/>
      <c r="G134" s="642"/>
      <c r="H134" s="636"/>
      <c r="I134" s="651"/>
      <c r="J134" s="228" t="s">
        <v>275</v>
      </c>
      <c r="K134" s="101">
        <f>+$K$15</f>
        <v>0</v>
      </c>
      <c r="L134" s="228"/>
      <c r="M134" s="101"/>
      <c r="N134" s="624"/>
      <c r="O134" s="624"/>
      <c r="P134" s="627"/>
      <c r="Q134" s="630"/>
      <c r="R134" s="630"/>
      <c r="S134" s="573"/>
      <c r="T134" s="647"/>
      <c r="W134" s="30"/>
      <c r="X134" s="30"/>
      <c r="Y134" s="30"/>
      <c r="Z134" s="30"/>
      <c r="AA134" s="30"/>
      <c r="AB134" s="30"/>
      <c r="AC134" s="30"/>
      <c r="AD134" s="102"/>
      <c r="AE134" s="102"/>
      <c r="AF134" s="102"/>
      <c r="AG134" s="102"/>
    </row>
    <row r="135" spans="1:34" s="5" customFormat="1" ht="24.95" hidden="1" customHeight="1">
      <c r="A135" s="7"/>
      <c r="B135" s="574">
        <v>5</v>
      </c>
      <c r="C135" s="619">
        <v>41</v>
      </c>
      <c r="D135" s="619"/>
      <c r="E135" s="619"/>
      <c r="F135" s="616" t="s">
        <v>298</v>
      </c>
      <c r="G135" s="631">
        <v>1054.7</v>
      </c>
      <c r="H135" s="634" t="s">
        <v>272</v>
      </c>
      <c r="I135" s="649">
        <v>0.6</v>
      </c>
      <c r="J135" s="228" t="s">
        <v>224</v>
      </c>
      <c r="K135" s="101">
        <f>+$K$13</f>
        <v>43232604</v>
      </c>
      <c r="L135" s="228" t="s">
        <v>224</v>
      </c>
      <c r="M135" s="101">
        <f>+$M$13</f>
        <v>0</v>
      </c>
      <c r="N135" s="692" t="s">
        <v>273</v>
      </c>
      <c r="O135" s="692" t="s">
        <v>274</v>
      </c>
      <c r="P135" s="693"/>
      <c r="Q135" s="628" t="s">
        <v>276</v>
      </c>
      <c r="R135" s="628" t="s">
        <v>277</v>
      </c>
      <c r="S135" s="571">
        <f>IF(COUNTIF(J135:M137,"CUMPLE")&gt;=1,(G135*I135),0)* (IF(N135="PRESENTÓ CERTIFICADO",1,0))* (IF(O135="ACORDE A ITEM 5.2.1 (T.R.)",1,0) )* ( IF(OR(Q135="SIN OBSERVACIÓN", Q135="REQUERIMIENTOS SUBSANADOS"),1,0)) *(IF(OR(R135="NINGUNO", R135="CUMPLEN CON LO SOLICITADO"),1,0))</f>
        <v>632.82000000000005</v>
      </c>
      <c r="T135" s="647"/>
      <c r="W135" s="30"/>
      <c r="X135" s="30"/>
      <c r="Y135" s="30"/>
      <c r="Z135" s="30"/>
      <c r="AA135" s="30"/>
      <c r="AB135" s="30"/>
      <c r="AC135" s="30"/>
      <c r="AD135" s="102"/>
      <c r="AE135" s="102"/>
      <c r="AF135" s="102"/>
      <c r="AG135" s="102"/>
    </row>
    <row r="136" spans="1:34" s="5" customFormat="1" ht="24.95" hidden="1" customHeight="1">
      <c r="A136" s="7"/>
      <c r="B136" s="575"/>
      <c r="C136" s="620"/>
      <c r="D136" s="620"/>
      <c r="E136" s="620"/>
      <c r="F136" s="617"/>
      <c r="G136" s="632"/>
      <c r="H136" s="635"/>
      <c r="I136" s="650"/>
      <c r="J136" s="228" t="s">
        <v>224</v>
      </c>
      <c r="K136" s="101">
        <f>+$K$14</f>
        <v>0</v>
      </c>
      <c r="L136" s="228"/>
      <c r="M136" s="101">
        <f>+$M$14</f>
        <v>0</v>
      </c>
      <c r="N136" s="623"/>
      <c r="O136" s="623"/>
      <c r="P136" s="626"/>
      <c r="Q136" s="629"/>
      <c r="R136" s="629"/>
      <c r="S136" s="572"/>
      <c r="T136" s="647"/>
      <c r="W136" s="30"/>
      <c r="X136" s="30"/>
      <c r="Y136" s="30"/>
      <c r="Z136" s="30"/>
      <c r="AA136" s="30"/>
      <c r="AB136" s="30"/>
      <c r="AC136" s="30"/>
    </row>
    <row r="137" spans="1:34" s="5" customFormat="1" ht="24.95" hidden="1" customHeight="1">
      <c r="A137" s="7"/>
      <c r="B137" s="576"/>
      <c r="C137" s="621"/>
      <c r="D137" s="621"/>
      <c r="E137" s="621"/>
      <c r="F137" s="618"/>
      <c r="G137" s="633"/>
      <c r="H137" s="636"/>
      <c r="I137" s="651"/>
      <c r="J137" s="228" t="s">
        <v>275</v>
      </c>
      <c r="K137" s="101">
        <f>+$K$15</f>
        <v>0</v>
      </c>
      <c r="L137" s="228"/>
      <c r="M137" s="101"/>
      <c r="N137" s="624"/>
      <c r="O137" s="624"/>
      <c r="P137" s="627"/>
      <c r="Q137" s="630"/>
      <c r="R137" s="630"/>
      <c r="S137" s="573"/>
      <c r="T137" s="648"/>
      <c r="W137" s="30"/>
      <c r="X137" s="30"/>
      <c r="Y137" s="30"/>
      <c r="Z137" s="30"/>
      <c r="AA137" s="30"/>
      <c r="AB137" s="30"/>
      <c r="AC137" s="30"/>
    </row>
    <row r="138" spans="1:34" s="3" customFormat="1" ht="24.95" hidden="1" customHeight="1">
      <c r="B138" s="540" t="str">
        <f>IF(S139=" "," ",IF(S139&gt;=$H$6,"CUMPLE CON LA EXPERIENCIA REQUERIDA","NO CUMPLE CON LA EXPERIENCIA REQUERIDA"))</f>
        <v>CUMPLE CON LA EXPERIENCIA REQUERIDA</v>
      </c>
      <c r="C138" s="541"/>
      <c r="D138" s="541"/>
      <c r="E138" s="541"/>
      <c r="F138" s="541"/>
      <c r="G138" s="541"/>
      <c r="H138" s="541"/>
      <c r="I138" s="541"/>
      <c r="J138" s="541"/>
      <c r="K138" s="541"/>
      <c r="L138" s="541"/>
      <c r="M138" s="541"/>
      <c r="N138" s="541"/>
      <c r="O138" s="542"/>
      <c r="P138" s="546" t="s">
        <v>22</v>
      </c>
      <c r="Q138" s="547"/>
      <c r="R138" s="311"/>
      <c r="S138" s="6">
        <f>IF(T123="SI",SUM(S123:S137),0)</f>
        <v>1955.08</v>
      </c>
      <c r="T138" s="548" t="str">
        <f>IF(S139=" "," ",IF(S139&gt;=$H$6,"CUMPLE","NO CUMPLE"))</f>
        <v>CUMPLE</v>
      </c>
      <c r="W138" s="30"/>
      <c r="X138" s="30"/>
      <c r="Y138" s="30"/>
      <c r="Z138" s="30"/>
      <c r="AA138" s="30"/>
      <c r="AB138" s="30"/>
      <c r="AC138" s="30"/>
      <c r="AD138" s="5"/>
      <c r="AE138" s="5"/>
      <c r="AF138" s="5"/>
      <c r="AG138" s="5"/>
      <c r="AH138" s="5"/>
    </row>
    <row r="139" spans="1:34" s="5" customFormat="1" ht="61.5" hidden="1" customHeight="1">
      <c r="B139" s="543"/>
      <c r="C139" s="544"/>
      <c r="D139" s="544"/>
      <c r="E139" s="544"/>
      <c r="F139" s="544"/>
      <c r="G139" s="544"/>
      <c r="H139" s="544"/>
      <c r="I139" s="544"/>
      <c r="J139" s="544"/>
      <c r="K139" s="544"/>
      <c r="L139" s="544"/>
      <c r="M139" s="544"/>
      <c r="N139" s="544"/>
      <c r="O139" s="545"/>
      <c r="P139" s="546" t="s">
        <v>24</v>
      </c>
      <c r="Q139" s="547"/>
      <c r="R139" s="311"/>
      <c r="S139" s="55">
        <f>IFERROR((S138/$P$6)," ")</f>
        <v>4.2317748917748919</v>
      </c>
      <c r="T139" s="549"/>
      <c r="W139" s="30"/>
      <c r="X139" s="30"/>
      <c r="Y139" s="30"/>
      <c r="Z139" s="30"/>
      <c r="AA139" s="30"/>
      <c r="AB139" s="30"/>
      <c r="AC139" s="30"/>
    </row>
    <row r="140" spans="1:34" ht="30" hidden="1" customHeight="1">
      <c r="AA140" s="30"/>
      <c r="AB140" s="30"/>
      <c r="AC140" s="30"/>
      <c r="AD140" s="5"/>
      <c r="AE140" s="5"/>
      <c r="AF140" s="5"/>
      <c r="AG140" s="5"/>
      <c r="AH140" s="3"/>
    </row>
    <row r="141" spans="1:34" ht="30" hidden="1" customHeight="1">
      <c r="AA141" s="30"/>
      <c r="AB141" s="30"/>
      <c r="AC141" s="30"/>
      <c r="AD141" s="5"/>
      <c r="AE141" s="5"/>
      <c r="AF141" s="5"/>
      <c r="AG141" s="5"/>
      <c r="AH141" s="5"/>
    </row>
    <row r="142" spans="1:34" ht="36" hidden="1" customHeight="1">
      <c r="B142" s="68">
        <v>7</v>
      </c>
      <c r="C142" s="594" t="s">
        <v>53</v>
      </c>
      <c r="D142" s="595"/>
      <c r="E142" s="596"/>
      <c r="F142" s="597" t="str">
        <f>IFERROR(VLOOKUP(B142,LISTA_OFERENTES,2,FALSE)," ")</f>
        <v>O7</v>
      </c>
      <c r="G142" s="598"/>
      <c r="H142" s="598"/>
      <c r="I142" s="598"/>
      <c r="J142" s="598"/>
      <c r="K142" s="598"/>
      <c r="L142" s="598"/>
      <c r="M142" s="598"/>
      <c r="N142" s="598"/>
      <c r="O142" s="599"/>
      <c r="P142" s="600" t="s">
        <v>75</v>
      </c>
      <c r="Q142" s="601"/>
      <c r="R142" s="602"/>
      <c r="S142" s="2">
        <f>5-(INT(COUNTBLANK(C145:C159))-10)</f>
        <v>0</v>
      </c>
      <c r="T142" s="3"/>
      <c r="AA142" s="30"/>
      <c r="AB142" s="30"/>
      <c r="AC142" s="30"/>
      <c r="AD142" s="5"/>
      <c r="AE142" s="5"/>
      <c r="AF142" s="5"/>
      <c r="AG142" s="5"/>
    </row>
    <row r="143" spans="1:34" s="102" customFormat="1" ht="30" hidden="1" customHeight="1">
      <c r="B143" s="611" t="s">
        <v>40</v>
      </c>
      <c r="C143" s="603" t="s">
        <v>15</v>
      </c>
      <c r="D143" s="603" t="s">
        <v>16</v>
      </c>
      <c r="E143" s="603" t="s">
        <v>17</v>
      </c>
      <c r="F143" s="603" t="s">
        <v>18</v>
      </c>
      <c r="G143" s="603" t="s">
        <v>19</v>
      </c>
      <c r="H143" s="603" t="s">
        <v>20</v>
      </c>
      <c r="I143" s="603" t="s">
        <v>21</v>
      </c>
      <c r="J143" s="608" t="s">
        <v>44</v>
      </c>
      <c r="K143" s="609"/>
      <c r="L143" s="609"/>
      <c r="M143" s="610"/>
      <c r="N143" s="603" t="s">
        <v>54</v>
      </c>
      <c r="O143" s="603" t="s">
        <v>55</v>
      </c>
      <c r="P143" s="103" t="s">
        <v>56</v>
      </c>
      <c r="Q143" s="103"/>
      <c r="R143" s="603" t="s">
        <v>57</v>
      </c>
      <c r="S143" s="603" t="s">
        <v>58</v>
      </c>
      <c r="T143" s="603" t="str">
        <f>T11</f>
        <v>CUMPLE CON EL REQUERIMIENTO OBLIGATORIO DE HABER EJECUTADO CONTRATOS REGISTRADOS EN EL RUP CON LA CLASIFICACIÓN EN EL CÓDIGOS 43232604.</v>
      </c>
      <c r="U143" s="104"/>
      <c r="V143" s="104"/>
      <c r="W143" s="30"/>
      <c r="X143" s="30"/>
      <c r="Y143" s="30"/>
      <c r="Z143" s="30"/>
      <c r="AA143" s="30"/>
      <c r="AB143" s="30"/>
      <c r="AC143" s="30"/>
      <c r="AD143" s="5"/>
      <c r="AE143" s="5"/>
      <c r="AF143" s="5"/>
      <c r="AG143" s="5"/>
      <c r="AH143" s="16"/>
    </row>
    <row r="144" spans="1:34" s="102" customFormat="1" ht="113.25" hidden="1" customHeight="1">
      <c r="B144" s="612"/>
      <c r="C144" s="604"/>
      <c r="D144" s="604"/>
      <c r="E144" s="604"/>
      <c r="F144" s="604"/>
      <c r="G144" s="604"/>
      <c r="H144" s="604"/>
      <c r="I144" s="604"/>
      <c r="J144" s="605" t="s">
        <v>60</v>
      </c>
      <c r="K144" s="606"/>
      <c r="L144" s="606"/>
      <c r="M144" s="607"/>
      <c r="N144" s="604"/>
      <c r="O144" s="604"/>
      <c r="P144" s="4" t="s">
        <v>13</v>
      </c>
      <c r="Q144" s="4" t="s">
        <v>59</v>
      </c>
      <c r="R144" s="604"/>
      <c r="S144" s="604"/>
      <c r="T144" s="604"/>
      <c r="U144" s="104"/>
      <c r="V144" s="104"/>
      <c r="W144" s="30"/>
      <c r="X144" s="30"/>
      <c r="Y144" s="30"/>
      <c r="Z144" s="30"/>
      <c r="AA144" s="30"/>
      <c r="AB144" s="30"/>
      <c r="AC144" s="30"/>
      <c r="AD144" s="5"/>
      <c r="AE144" s="5"/>
      <c r="AF144" s="5"/>
      <c r="AG144" s="5"/>
      <c r="AH144" s="16"/>
    </row>
    <row r="145" spans="1:34" s="5" customFormat="1" ht="24.95" hidden="1" customHeight="1">
      <c r="A145" s="7"/>
      <c r="B145" s="574">
        <v>1</v>
      </c>
      <c r="C145" s="550"/>
      <c r="D145" s="550"/>
      <c r="E145" s="550"/>
      <c r="F145" s="550"/>
      <c r="G145" s="553"/>
      <c r="H145" s="556"/>
      <c r="I145" s="559"/>
      <c r="J145" s="228"/>
      <c r="K145" s="101">
        <f>+$K$13</f>
        <v>43232604</v>
      </c>
      <c r="L145" s="228"/>
      <c r="M145" s="101">
        <f>+$M$13</f>
        <v>0</v>
      </c>
      <c r="N145" s="562"/>
      <c r="O145" s="562"/>
      <c r="P145" s="580"/>
      <c r="Q145" s="568"/>
      <c r="R145" s="568"/>
      <c r="S145" s="571">
        <f>IF(COUNTIF(J145:M147,"CUMPLE")&gt;=1,(G145*I145),0)* (IF(N145="PRESENTÓ CERTIFICADO",1,0))* (IF(O145="ACORDE A ITEM 5.2.1 (T.R.)",1,0) )* ( IF(OR(Q145="SIN OBSERVACIÓN", Q145="REQUERIMIENTOS SUBSANADOS"),1,0)) *(IF(OR(R145="NINGUNO", R145="CUMPLEN CON LO SOLICITADO"),1,0))</f>
        <v>0</v>
      </c>
      <c r="T145" s="586"/>
      <c r="W145" s="30"/>
      <c r="X145" s="30"/>
      <c r="Y145" s="30"/>
      <c r="Z145" s="30"/>
      <c r="AA145" s="30"/>
      <c r="AB145" s="30"/>
      <c r="AC145" s="30"/>
      <c r="AH145" s="102"/>
    </row>
    <row r="146" spans="1:34" s="5" customFormat="1" ht="24.95" hidden="1" customHeight="1">
      <c r="A146" s="7"/>
      <c r="B146" s="575"/>
      <c r="C146" s="551"/>
      <c r="D146" s="551"/>
      <c r="E146" s="551"/>
      <c r="F146" s="551"/>
      <c r="G146" s="554"/>
      <c r="H146" s="557"/>
      <c r="I146" s="560"/>
      <c r="J146" s="228"/>
      <c r="K146" s="101">
        <f>+$K$14</f>
        <v>0</v>
      </c>
      <c r="L146" s="228"/>
      <c r="M146" s="101">
        <f>+$M$14</f>
        <v>0</v>
      </c>
      <c r="N146" s="563"/>
      <c r="O146" s="563"/>
      <c r="P146" s="581"/>
      <c r="Q146" s="569"/>
      <c r="R146" s="569"/>
      <c r="S146" s="572"/>
      <c r="T146" s="587"/>
      <c r="W146" s="30"/>
      <c r="X146" s="30"/>
      <c r="Y146" s="30"/>
      <c r="Z146" s="30"/>
      <c r="AA146" s="30"/>
      <c r="AB146" s="30"/>
      <c r="AC146" s="30"/>
      <c r="AH146" s="102"/>
    </row>
    <row r="147" spans="1:34" s="5" customFormat="1" ht="24.95" hidden="1" customHeight="1">
      <c r="A147" s="7"/>
      <c r="B147" s="576"/>
      <c r="C147" s="552"/>
      <c r="D147" s="552"/>
      <c r="E147" s="552"/>
      <c r="F147" s="552"/>
      <c r="G147" s="555"/>
      <c r="H147" s="558"/>
      <c r="I147" s="561"/>
      <c r="J147" s="228"/>
      <c r="K147" s="101">
        <f>+$K$15</f>
        <v>0</v>
      </c>
      <c r="L147" s="228"/>
      <c r="M147" s="101"/>
      <c r="N147" s="564"/>
      <c r="O147" s="564"/>
      <c r="P147" s="582"/>
      <c r="Q147" s="570"/>
      <c r="R147" s="570"/>
      <c r="S147" s="573"/>
      <c r="T147" s="587"/>
      <c r="W147" s="30"/>
      <c r="X147" s="30"/>
      <c r="Y147" s="30"/>
      <c r="Z147" s="30"/>
      <c r="AA147" s="30"/>
      <c r="AB147" s="30"/>
      <c r="AC147" s="30"/>
    </row>
    <row r="148" spans="1:34" s="5" customFormat="1" ht="24.95" hidden="1" customHeight="1">
      <c r="A148" s="7"/>
      <c r="B148" s="574">
        <v>2</v>
      </c>
      <c r="C148" s="577"/>
      <c r="D148" s="577"/>
      <c r="E148" s="577"/>
      <c r="F148" s="577"/>
      <c r="G148" s="589"/>
      <c r="H148" s="556"/>
      <c r="I148" s="559"/>
      <c r="J148" s="228"/>
      <c r="K148" s="101">
        <f>+$K$13</f>
        <v>43232604</v>
      </c>
      <c r="L148" s="228"/>
      <c r="M148" s="101">
        <f>+$M$13</f>
        <v>0</v>
      </c>
      <c r="N148" s="562"/>
      <c r="O148" s="562"/>
      <c r="P148" s="580"/>
      <c r="Q148" s="568"/>
      <c r="R148" s="568"/>
      <c r="S148" s="571">
        <f>IF(COUNTIF(J148:M150,"CUMPLE")&gt;=1,(G148*I148),0)* (IF(N148="PRESENTÓ CERTIFICADO",1,0))* (IF(O148="ACORDE A ITEM 5.2.1 (T.R.)",1,0) )* ( IF(OR(Q148="SIN OBSERVACIÓN", Q148="REQUERIMIENTOS SUBSANADOS"),1,0)) *(IF(OR(R148="NINGUNO", R148="CUMPLEN CON LO SOLICITADO"),1,0))</f>
        <v>0</v>
      </c>
      <c r="T148" s="587"/>
      <c r="W148" s="30"/>
      <c r="X148" s="30"/>
      <c r="Y148" s="30"/>
      <c r="Z148" s="30"/>
      <c r="AA148" s="30"/>
      <c r="AB148" s="30"/>
      <c r="AC148" s="30"/>
    </row>
    <row r="149" spans="1:34" s="5" customFormat="1" ht="24.95" hidden="1" customHeight="1">
      <c r="A149" s="7"/>
      <c r="B149" s="575"/>
      <c r="C149" s="578"/>
      <c r="D149" s="578"/>
      <c r="E149" s="578"/>
      <c r="F149" s="578"/>
      <c r="G149" s="590"/>
      <c r="H149" s="557"/>
      <c r="I149" s="560"/>
      <c r="J149" s="228"/>
      <c r="K149" s="101">
        <f>+$K$14</f>
        <v>0</v>
      </c>
      <c r="L149" s="228"/>
      <c r="M149" s="101">
        <f>+$M$14</f>
        <v>0</v>
      </c>
      <c r="N149" s="563"/>
      <c r="O149" s="563"/>
      <c r="P149" s="581"/>
      <c r="Q149" s="569"/>
      <c r="R149" s="569"/>
      <c r="S149" s="572"/>
      <c r="T149" s="587"/>
      <c r="W149" s="30"/>
      <c r="X149" s="30"/>
      <c r="Y149" s="30"/>
      <c r="Z149" s="30"/>
      <c r="AA149" s="30"/>
      <c r="AB149" s="30"/>
      <c r="AC149" s="30"/>
    </row>
    <row r="150" spans="1:34" s="5" customFormat="1" ht="24.95" hidden="1" customHeight="1">
      <c r="A150" s="7"/>
      <c r="B150" s="576"/>
      <c r="C150" s="579"/>
      <c r="D150" s="579"/>
      <c r="E150" s="579"/>
      <c r="F150" s="579"/>
      <c r="G150" s="591"/>
      <c r="H150" s="558"/>
      <c r="I150" s="561"/>
      <c r="J150" s="228"/>
      <c r="K150" s="101">
        <f>+$K$15</f>
        <v>0</v>
      </c>
      <c r="L150" s="228"/>
      <c r="M150" s="101"/>
      <c r="N150" s="564"/>
      <c r="O150" s="564"/>
      <c r="P150" s="582"/>
      <c r="Q150" s="570"/>
      <c r="R150" s="570"/>
      <c r="S150" s="573"/>
      <c r="T150" s="587"/>
      <c r="W150" s="30"/>
      <c r="X150" s="30"/>
      <c r="Y150" s="30"/>
      <c r="Z150" s="30"/>
    </row>
    <row r="151" spans="1:34" s="5" customFormat="1" ht="24.95" hidden="1" customHeight="1">
      <c r="A151" s="7"/>
      <c r="B151" s="574">
        <v>3</v>
      </c>
      <c r="C151" s="550"/>
      <c r="D151" s="550"/>
      <c r="E151" s="550"/>
      <c r="F151" s="550"/>
      <c r="G151" s="553"/>
      <c r="H151" s="556"/>
      <c r="I151" s="559"/>
      <c r="J151" s="228"/>
      <c r="K151" s="101">
        <f>+$K$13</f>
        <v>43232604</v>
      </c>
      <c r="L151" s="228"/>
      <c r="M151" s="101">
        <f>+$M$13</f>
        <v>0</v>
      </c>
      <c r="N151" s="562"/>
      <c r="O151" s="562"/>
      <c r="P151" s="580"/>
      <c r="Q151" s="568"/>
      <c r="R151" s="568"/>
      <c r="S151" s="571">
        <f>IF(COUNTIF(J151:M153,"CUMPLE")&gt;=1,(G151*I151),0)* (IF(N151="PRESENTÓ CERTIFICADO",1,0))* (IF(O151="ACORDE A ITEM 5.2.1 (T.R.)",1,0) )* ( IF(OR(Q151="SIN OBSERVACIÓN", Q151="REQUERIMIENTOS SUBSANADOS"),1,0)) *(IF(OR(R151="NINGUNO", R151="CUMPLEN CON LO SOLICITADO"),1,0))</f>
        <v>0</v>
      </c>
      <c r="T151" s="587"/>
      <c r="W151" s="30"/>
      <c r="X151" s="30"/>
      <c r="Y151" s="30"/>
      <c r="Z151" s="30"/>
      <c r="AA151" s="3"/>
      <c r="AB151" s="3"/>
      <c r="AC151" s="3"/>
      <c r="AD151" s="3"/>
      <c r="AE151" s="3"/>
      <c r="AF151" s="3"/>
      <c r="AG151" s="3"/>
    </row>
    <row r="152" spans="1:34" s="5" customFormat="1" ht="24.95" hidden="1" customHeight="1">
      <c r="A152" s="7"/>
      <c r="B152" s="575"/>
      <c r="C152" s="551"/>
      <c r="D152" s="551"/>
      <c r="E152" s="551"/>
      <c r="F152" s="551"/>
      <c r="G152" s="554"/>
      <c r="H152" s="557"/>
      <c r="I152" s="560"/>
      <c r="J152" s="228"/>
      <c r="K152" s="101">
        <f>+$K$14</f>
        <v>0</v>
      </c>
      <c r="L152" s="228"/>
      <c r="M152" s="101">
        <f>+$M$14</f>
        <v>0</v>
      </c>
      <c r="N152" s="563"/>
      <c r="O152" s="563"/>
      <c r="P152" s="581"/>
      <c r="Q152" s="569"/>
      <c r="R152" s="569"/>
      <c r="S152" s="572"/>
      <c r="T152" s="587"/>
      <c r="W152" s="30"/>
      <c r="X152" s="30"/>
      <c r="Y152" s="30"/>
      <c r="Z152" s="30"/>
    </row>
    <row r="153" spans="1:34" s="5" customFormat="1" ht="24.95" hidden="1" customHeight="1">
      <c r="A153" s="7"/>
      <c r="B153" s="576"/>
      <c r="C153" s="552"/>
      <c r="D153" s="552"/>
      <c r="E153" s="552"/>
      <c r="F153" s="552"/>
      <c r="G153" s="555"/>
      <c r="H153" s="558"/>
      <c r="I153" s="561"/>
      <c r="J153" s="228"/>
      <c r="K153" s="101">
        <f>+$K$15</f>
        <v>0</v>
      </c>
      <c r="L153" s="228"/>
      <c r="M153" s="101"/>
      <c r="N153" s="564"/>
      <c r="O153" s="564"/>
      <c r="P153" s="582"/>
      <c r="Q153" s="570"/>
      <c r="R153" s="570"/>
      <c r="S153" s="573"/>
      <c r="T153" s="587"/>
      <c r="W153" s="30"/>
      <c r="X153" s="30"/>
      <c r="Y153" s="30"/>
      <c r="Z153" s="30"/>
      <c r="AA153" s="16"/>
      <c r="AB153" s="16"/>
      <c r="AC153" s="16"/>
      <c r="AD153" s="16"/>
      <c r="AE153" s="16"/>
      <c r="AF153" s="16"/>
      <c r="AG153" s="16"/>
    </row>
    <row r="154" spans="1:34" s="5" customFormat="1" ht="24.95" hidden="1" customHeight="1">
      <c r="A154" s="7"/>
      <c r="B154" s="574">
        <v>4</v>
      </c>
      <c r="C154" s="577"/>
      <c r="D154" s="577"/>
      <c r="E154" s="577"/>
      <c r="F154" s="550"/>
      <c r="G154" s="589"/>
      <c r="H154" s="556"/>
      <c r="I154" s="559"/>
      <c r="J154" s="228"/>
      <c r="K154" s="101">
        <f>+$K$13</f>
        <v>43232604</v>
      </c>
      <c r="L154" s="228"/>
      <c r="M154" s="101">
        <f>+$M$13</f>
        <v>0</v>
      </c>
      <c r="N154" s="562"/>
      <c r="O154" s="562"/>
      <c r="P154" s="580"/>
      <c r="Q154" s="568"/>
      <c r="R154" s="568"/>
      <c r="S154" s="571">
        <f>IF(COUNTIF(J154:M156,"CUMPLE")&gt;=1,(G154*I154),0)* (IF(N154="PRESENTÓ CERTIFICADO",1,0))* (IF(O154="ACORDE A ITEM 5.2.1 (T.R.)",1,0) )* ( IF(OR(Q154="SIN OBSERVACIÓN", Q154="REQUERIMIENTOS SUBSANADOS"),1,0)) *(IF(OR(R154="NINGUNO", R154="CUMPLEN CON LO SOLICITADO"),1,0))</f>
        <v>0</v>
      </c>
      <c r="T154" s="587"/>
      <c r="W154" s="30"/>
      <c r="X154" s="30"/>
      <c r="Y154" s="30"/>
      <c r="Z154" s="30"/>
      <c r="AA154" s="16"/>
      <c r="AB154" s="16"/>
      <c r="AC154" s="16"/>
      <c r="AD154" s="16"/>
      <c r="AE154" s="16"/>
      <c r="AF154" s="16"/>
      <c r="AG154" s="16"/>
    </row>
    <row r="155" spans="1:34" s="5" customFormat="1" ht="24.95" hidden="1" customHeight="1">
      <c r="A155" s="7"/>
      <c r="B155" s="575"/>
      <c r="C155" s="578"/>
      <c r="D155" s="578"/>
      <c r="E155" s="578"/>
      <c r="F155" s="551"/>
      <c r="G155" s="590"/>
      <c r="H155" s="557"/>
      <c r="I155" s="560"/>
      <c r="J155" s="228"/>
      <c r="K155" s="101">
        <f>+$K$14</f>
        <v>0</v>
      </c>
      <c r="L155" s="228"/>
      <c r="M155" s="101">
        <f>+$M$14</f>
        <v>0</v>
      </c>
      <c r="N155" s="563"/>
      <c r="O155" s="563"/>
      <c r="P155" s="581"/>
      <c r="Q155" s="569"/>
      <c r="R155" s="569"/>
      <c r="S155" s="572"/>
      <c r="T155" s="587"/>
      <c r="W155" s="30"/>
      <c r="X155" s="30"/>
      <c r="Y155" s="30"/>
      <c r="Z155" s="30"/>
      <c r="AA155" s="16"/>
      <c r="AB155" s="16"/>
      <c r="AC155" s="16"/>
      <c r="AD155" s="16"/>
      <c r="AE155" s="16"/>
      <c r="AF155" s="16"/>
      <c r="AG155" s="16"/>
    </row>
    <row r="156" spans="1:34" s="5" customFormat="1" ht="24.95" hidden="1" customHeight="1">
      <c r="A156" s="7"/>
      <c r="B156" s="576"/>
      <c r="C156" s="579"/>
      <c r="D156" s="579"/>
      <c r="E156" s="579"/>
      <c r="F156" s="552"/>
      <c r="G156" s="591"/>
      <c r="H156" s="558"/>
      <c r="I156" s="561"/>
      <c r="J156" s="228"/>
      <c r="K156" s="101">
        <f>+$K$15</f>
        <v>0</v>
      </c>
      <c r="L156" s="228"/>
      <c r="M156" s="101"/>
      <c r="N156" s="564"/>
      <c r="O156" s="564"/>
      <c r="P156" s="582"/>
      <c r="Q156" s="570"/>
      <c r="R156" s="570"/>
      <c r="S156" s="573"/>
      <c r="T156" s="587"/>
      <c r="W156" s="30"/>
      <c r="X156" s="30"/>
      <c r="Y156" s="30"/>
      <c r="Z156" s="30"/>
      <c r="AA156" s="30"/>
      <c r="AB156" s="30"/>
      <c r="AC156" s="30"/>
      <c r="AD156" s="102"/>
      <c r="AE156" s="102"/>
      <c r="AF156" s="102"/>
      <c r="AG156" s="102"/>
    </row>
    <row r="157" spans="1:34" s="5" customFormat="1" ht="24.95" hidden="1" customHeight="1">
      <c r="A157" s="7"/>
      <c r="B157" s="574">
        <v>5</v>
      </c>
      <c r="C157" s="550"/>
      <c r="D157" s="550"/>
      <c r="E157" s="550"/>
      <c r="F157" s="550"/>
      <c r="G157" s="553"/>
      <c r="H157" s="556"/>
      <c r="I157" s="559"/>
      <c r="J157" s="228"/>
      <c r="K157" s="101">
        <f>+$K$13</f>
        <v>43232604</v>
      </c>
      <c r="L157" s="228"/>
      <c r="M157" s="101">
        <f>+$M$13</f>
        <v>0</v>
      </c>
      <c r="N157" s="562"/>
      <c r="O157" s="562"/>
      <c r="P157" s="580"/>
      <c r="Q157" s="568"/>
      <c r="R157" s="568"/>
      <c r="S157" s="571">
        <f>IF(COUNTIF(J157:M159,"CUMPLE")&gt;=1,(G157*I157),0)* (IF(N157="PRESENTÓ CERTIFICADO",1,0))* (IF(O157="ACORDE A ITEM 5.2.1 (T.R.)",1,0) )* ( IF(OR(Q157="SIN OBSERVACIÓN", Q157="REQUERIMIENTOS SUBSANADOS"),1,0)) *(IF(OR(R157="NINGUNO", R157="CUMPLEN CON LO SOLICITADO"),1,0))</f>
        <v>0</v>
      </c>
      <c r="T157" s="587"/>
      <c r="W157" s="30"/>
      <c r="X157" s="30"/>
      <c r="Y157" s="30"/>
      <c r="Z157" s="30"/>
      <c r="AA157" s="30"/>
      <c r="AB157" s="30"/>
      <c r="AC157" s="30"/>
      <c r="AD157" s="102"/>
      <c r="AE157" s="102"/>
      <c r="AF157" s="102"/>
      <c r="AG157" s="102"/>
    </row>
    <row r="158" spans="1:34" s="5" customFormat="1" ht="24.95" hidden="1" customHeight="1">
      <c r="A158" s="7"/>
      <c r="B158" s="575"/>
      <c r="C158" s="551"/>
      <c r="D158" s="551"/>
      <c r="E158" s="551"/>
      <c r="F158" s="551"/>
      <c r="G158" s="554"/>
      <c r="H158" s="557"/>
      <c r="I158" s="560"/>
      <c r="J158" s="228"/>
      <c r="K158" s="101">
        <f>+$K$14</f>
        <v>0</v>
      </c>
      <c r="L158" s="228"/>
      <c r="M158" s="101">
        <f>+$M$14</f>
        <v>0</v>
      </c>
      <c r="N158" s="563"/>
      <c r="O158" s="563"/>
      <c r="P158" s="581"/>
      <c r="Q158" s="569"/>
      <c r="R158" s="569"/>
      <c r="S158" s="572"/>
      <c r="T158" s="587"/>
      <c r="W158" s="30"/>
      <c r="X158" s="30"/>
      <c r="Y158" s="30"/>
      <c r="Z158" s="30"/>
      <c r="AA158" s="30"/>
      <c r="AB158" s="30"/>
      <c r="AC158" s="30"/>
    </row>
    <row r="159" spans="1:34" s="5" customFormat="1" ht="24.95" hidden="1" customHeight="1">
      <c r="A159" s="7"/>
      <c r="B159" s="576"/>
      <c r="C159" s="552"/>
      <c r="D159" s="552"/>
      <c r="E159" s="552"/>
      <c r="F159" s="552"/>
      <c r="G159" s="555"/>
      <c r="H159" s="558"/>
      <c r="I159" s="561"/>
      <c r="J159" s="228"/>
      <c r="K159" s="101">
        <f>+$K$15</f>
        <v>0</v>
      </c>
      <c r="L159" s="228"/>
      <c r="M159" s="101"/>
      <c r="N159" s="564"/>
      <c r="O159" s="564"/>
      <c r="P159" s="582"/>
      <c r="Q159" s="570"/>
      <c r="R159" s="570"/>
      <c r="S159" s="573"/>
      <c r="T159" s="588"/>
      <c r="W159" s="30"/>
      <c r="X159" s="30"/>
      <c r="Y159" s="30"/>
      <c r="Z159" s="30"/>
      <c r="AA159" s="30"/>
      <c r="AB159" s="30"/>
      <c r="AC159" s="30"/>
    </row>
    <row r="160" spans="1:34" s="3" customFormat="1" ht="24.95" hidden="1" customHeight="1">
      <c r="B160" s="540" t="str">
        <f>IF(S161=" "," ",IF(S161&gt;=$H$6,"CUMPLE CON LA EXPERIENCIA REQUERIDA","NO CUMPLE CON LA EXPERIENCIA REQUERIDA"))</f>
        <v>NO CUMPLE CON LA EXPERIENCIA REQUERIDA</v>
      </c>
      <c r="C160" s="541"/>
      <c r="D160" s="541"/>
      <c r="E160" s="541"/>
      <c r="F160" s="541"/>
      <c r="G160" s="541"/>
      <c r="H160" s="541"/>
      <c r="I160" s="541"/>
      <c r="J160" s="541"/>
      <c r="K160" s="541"/>
      <c r="L160" s="541"/>
      <c r="M160" s="541"/>
      <c r="N160" s="541"/>
      <c r="O160" s="542"/>
      <c r="P160" s="546" t="s">
        <v>22</v>
      </c>
      <c r="Q160" s="547"/>
      <c r="R160" s="311"/>
      <c r="S160" s="6">
        <f>IF(T145="SI",SUM(S145:S159),0)</f>
        <v>0</v>
      </c>
      <c r="T160" s="548" t="str">
        <f>IF(S161=" "," ",IF(S161&gt;=$H$6,"CUMPLE","NO CUMPLE"))</f>
        <v>NO CUMPLE</v>
      </c>
      <c r="W160" s="30"/>
      <c r="X160" s="30"/>
      <c r="Y160" s="30"/>
      <c r="Z160" s="30"/>
      <c r="AA160" s="30"/>
      <c r="AB160" s="30"/>
      <c r="AC160" s="30"/>
      <c r="AD160" s="5"/>
      <c r="AE160" s="5"/>
      <c r="AF160" s="5"/>
      <c r="AG160" s="5"/>
      <c r="AH160" s="5"/>
    </row>
    <row r="161" spans="1:34" s="5" customFormat="1" ht="41.25" hidden="1" customHeight="1">
      <c r="B161" s="543"/>
      <c r="C161" s="544"/>
      <c r="D161" s="544"/>
      <c r="E161" s="544"/>
      <c r="F161" s="544"/>
      <c r="G161" s="544"/>
      <c r="H161" s="544"/>
      <c r="I161" s="544"/>
      <c r="J161" s="544"/>
      <c r="K161" s="544"/>
      <c r="L161" s="544"/>
      <c r="M161" s="544"/>
      <c r="N161" s="544"/>
      <c r="O161" s="545"/>
      <c r="P161" s="546" t="s">
        <v>24</v>
      </c>
      <c r="Q161" s="547"/>
      <c r="R161" s="311"/>
      <c r="S161" s="55">
        <f>IFERROR((S160/$P$6)," ")</f>
        <v>0</v>
      </c>
      <c r="T161" s="549"/>
      <c r="W161" s="30"/>
      <c r="X161" s="30"/>
      <c r="Y161" s="30"/>
      <c r="Z161" s="30"/>
      <c r="AA161" s="30"/>
      <c r="AB161" s="30"/>
      <c r="AC161" s="30"/>
    </row>
    <row r="162" spans="1:34" ht="30" hidden="1" customHeight="1">
      <c r="AA162" s="30"/>
      <c r="AB162" s="30"/>
      <c r="AC162" s="30"/>
      <c r="AD162" s="5"/>
      <c r="AE162" s="5"/>
      <c r="AF162" s="5"/>
      <c r="AG162" s="5"/>
      <c r="AH162" s="3"/>
    </row>
    <row r="163" spans="1:34" ht="30" hidden="1" customHeight="1">
      <c r="AA163" s="30"/>
      <c r="AB163" s="30"/>
      <c r="AC163" s="30"/>
      <c r="AD163" s="5"/>
      <c r="AE163" s="5"/>
      <c r="AF163" s="5"/>
      <c r="AG163" s="5"/>
      <c r="AH163" s="5"/>
    </row>
    <row r="164" spans="1:34" ht="36" hidden="1" customHeight="1">
      <c r="B164" s="68">
        <v>8</v>
      </c>
      <c r="C164" s="594" t="s">
        <v>53</v>
      </c>
      <c r="D164" s="595"/>
      <c r="E164" s="596"/>
      <c r="F164" s="597" t="str">
        <f>IFERROR(VLOOKUP(B164,LISTA_OFERENTES,2,FALSE)," ")</f>
        <v>O8</v>
      </c>
      <c r="G164" s="598"/>
      <c r="H164" s="598"/>
      <c r="I164" s="598"/>
      <c r="J164" s="598"/>
      <c r="K164" s="598"/>
      <c r="L164" s="598"/>
      <c r="M164" s="598"/>
      <c r="N164" s="598"/>
      <c r="O164" s="599"/>
      <c r="P164" s="600" t="s">
        <v>75</v>
      </c>
      <c r="Q164" s="601"/>
      <c r="R164" s="602"/>
      <c r="S164" s="2">
        <f>5-(INT(COUNTBLANK(C167:C181))-10)</f>
        <v>0</v>
      </c>
      <c r="T164" s="3"/>
      <c r="AA164" s="30"/>
      <c r="AB164" s="30"/>
      <c r="AC164" s="30"/>
      <c r="AD164" s="5"/>
      <c r="AE164" s="5"/>
      <c r="AF164" s="5"/>
      <c r="AG164" s="5"/>
    </row>
    <row r="165" spans="1:34" s="102" customFormat="1" ht="30" hidden="1" customHeight="1">
      <c r="B165" s="611" t="s">
        <v>40</v>
      </c>
      <c r="C165" s="603" t="s">
        <v>15</v>
      </c>
      <c r="D165" s="603" t="s">
        <v>16</v>
      </c>
      <c r="E165" s="603" t="s">
        <v>17</v>
      </c>
      <c r="F165" s="603" t="s">
        <v>18</v>
      </c>
      <c r="G165" s="603" t="s">
        <v>19</v>
      </c>
      <c r="H165" s="603" t="s">
        <v>20</v>
      </c>
      <c r="I165" s="603" t="s">
        <v>21</v>
      </c>
      <c r="J165" s="608" t="s">
        <v>44</v>
      </c>
      <c r="K165" s="609"/>
      <c r="L165" s="609"/>
      <c r="M165" s="610"/>
      <c r="N165" s="603" t="s">
        <v>54</v>
      </c>
      <c r="O165" s="603" t="s">
        <v>55</v>
      </c>
      <c r="P165" s="103" t="s">
        <v>56</v>
      </c>
      <c r="Q165" s="103"/>
      <c r="R165" s="603" t="s">
        <v>57</v>
      </c>
      <c r="S165" s="603" t="s">
        <v>58</v>
      </c>
      <c r="T165" s="603" t="str">
        <f>T11</f>
        <v>CUMPLE CON EL REQUERIMIENTO OBLIGATORIO DE HABER EJECUTADO CONTRATOS REGISTRADOS EN EL RUP CON LA CLASIFICACIÓN EN EL CÓDIGOS 43232604.</v>
      </c>
      <c r="U165" s="104"/>
      <c r="V165" s="104"/>
      <c r="W165" s="30"/>
      <c r="X165" s="30"/>
      <c r="Y165" s="30"/>
      <c r="Z165" s="30"/>
      <c r="AA165" s="30"/>
      <c r="AB165" s="30"/>
      <c r="AC165" s="30"/>
      <c r="AD165" s="5"/>
      <c r="AE165" s="5"/>
      <c r="AF165" s="5"/>
      <c r="AG165" s="5"/>
      <c r="AH165" s="16"/>
    </row>
    <row r="166" spans="1:34" s="102" customFormat="1" ht="83.25" hidden="1" customHeight="1">
      <c r="B166" s="612"/>
      <c r="C166" s="604"/>
      <c r="D166" s="604"/>
      <c r="E166" s="604"/>
      <c r="F166" s="604"/>
      <c r="G166" s="604"/>
      <c r="H166" s="604"/>
      <c r="I166" s="604"/>
      <c r="J166" s="605" t="s">
        <v>60</v>
      </c>
      <c r="K166" s="606"/>
      <c r="L166" s="606"/>
      <c r="M166" s="607"/>
      <c r="N166" s="604"/>
      <c r="O166" s="604"/>
      <c r="P166" s="4" t="s">
        <v>13</v>
      </c>
      <c r="Q166" s="4" t="s">
        <v>59</v>
      </c>
      <c r="R166" s="604"/>
      <c r="S166" s="604"/>
      <c r="T166" s="604"/>
      <c r="U166" s="104"/>
      <c r="V166" s="104"/>
      <c r="W166" s="30"/>
      <c r="X166" s="30"/>
      <c r="Y166" s="30"/>
      <c r="Z166" s="30"/>
      <c r="AA166" s="30"/>
      <c r="AB166" s="30"/>
      <c r="AC166" s="30"/>
      <c r="AD166" s="5"/>
      <c r="AE166" s="5"/>
      <c r="AF166" s="5"/>
      <c r="AG166" s="5"/>
      <c r="AH166" s="16"/>
    </row>
    <row r="167" spans="1:34" s="5" customFormat="1" ht="24.95" hidden="1" customHeight="1">
      <c r="A167" s="7"/>
      <c r="B167" s="574">
        <v>1</v>
      </c>
      <c r="C167" s="550"/>
      <c r="D167" s="550"/>
      <c r="E167" s="550"/>
      <c r="F167" s="550"/>
      <c r="G167" s="553"/>
      <c r="H167" s="556"/>
      <c r="I167" s="559"/>
      <c r="J167" s="228"/>
      <c r="K167" s="101">
        <f>+$K$13</f>
        <v>43232604</v>
      </c>
      <c r="L167" s="228"/>
      <c r="M167" s="101">
        <f>+$M$13</f>
        <v>0</v>
      </c>
      <c r="N167" s="562"/>
      <c r="O167" s="562"/>
      <c r="P167" s="580"/>
      <c r="Q167" s="568"/>
      <c r="R167" s="568"/>
      <c r="S167" s="571">
        <f>IF(COUNTIF(J167:M169,"CUMPLE")&gt;=1,(G167*I167),0)* (IF(N167="PRESENTÓ CERTIFICADO",1,0))* (IF(O167="ACORDE A ITEM 5.2.1 (T.R.)",1,0) )* ( IF(OR(Q167="SIN OBSERVACIÓN", Q167="REQUERIMIENTOS SUBSANADOS"),1,0)) *(IF(OR(R167="NINGUNO", R167="CUMPLEN CON LO SOLICITADO"),1,0))</f>
        <v>0</v>
      </c>
      <c r="T167" s="586"/>
      <c r="W167" s="30"/>
      <c r="X167" s="30"/>
      <c r="Y167" s="30"/>
      <c r="Z167" s="30"/>
      <c r="AA167" s="30"/>
      <c r="AB167" s="30"/>
      <c r="AC167" s="30"/>
      <c r="AH167" s="102"/>
    </row>
    <row r="168" spans="1:34" s="5" customFormat="1" ht="24.95" hidden="1" customHeight="1">
      <c r="A168" s="7"/>
      <c r="B168" s="575"/>
      <c r="C168" s="551"/>
      <c r="D168" s="551"/>
      <c r="E168" s="551"/>
      <c r="F168" s="551"/>
      <c r="G168" s="554"/>
      <c r="H168" s="557"/>
      <c r="I168" s="560"/>
      <c r="J168" s="228"/>
      <c r="K168" s="101">
        <f>+$K$14</f>
        <v>0</v>
      </c>
      <c r="L168" s="228"/>
      <c r="M168" s="101">
        <f>+$M$14</f>
        <v>0</v>
      </c>
      <c r="N168" s="563"/>
      <c r="O168" s="563"/>
      <c r="P168" s="581"/>
      <c r="Q168" s="569"/>
      <c r="R168" s="569"/>
      <c r="S168" s="572"/>
      <c r="T168" s="587"/>
      <c r="W168" s="30"/>
      <c r="X168" s="30"/>
      <c r="Y168" s="30"/>
      <c r="Z168" s="30"/>
      <c r="AA168" s="30"/>
      <c r="AB168" s="30"/>
      <c r="AC168" s="30"/>
      <c r="AH168" s="102"/>
    </row>
    <row r="169" spans="1:34" s="5" customFormat="1" ht="26.25" hidden="1" customHeight="1">
      <c r="A169" s="7"/>
      <c r="B169" s="576"/>
      <c r="C169" s="552"/>
      <c r="D169" s="552"/>
      <c r="E169" s="552"/>
      <c r="F169" s="552"/>
      <c r="G169" s="555"/>
      <c r="H169" s="558"/>
      <c r="I169" s="561"/>
      <c r="J169" s="228"/>
      <c r="K169" s="101">
        <f>+$K$15</f>
        <v>0</v>
      </c>
      <c r="L169" s="228"/>
      <c r="M169" s="101"/>
      <c r="N169" s="564"/>
      <c r="O169" s="564"/>
      <c r="P169" s="582"/>
      <c r="Q169" s="570"/>
      <c r="R169" s="570"/>
      <c r="S169" s="573"/>
      <c r="T169" s="587"/>
      <c r="W169" s="30"/>
      <c r="X169" s="30"/>
      <c r="Y169" s="30"/>
      <c r="Z169" s="30"/>
      <c r="AA169" s="30"/>
      <c r="AB169" s="30"/>
      <c r="AC169" s="30"/>
    </row>
    <row r="170" spans="1:34" s="5" customFormat="1" ht="26.25" hidden="1" customHeight="1">
      <c r="A170" s="7"/>
      <c r="B170" s="574">
        <v>2</v>
      </c>
      <c r="C170" s="577"/>
      <c r="D170" s="577"/>
      <c r="E170" s="577"/>
      <c r="F170" s="577"/>
      <c r="G170" s="589"/>
      <c r="H170" s="556"/>
      <c r="I170" s="559"/>
      <c r="J170" s="228"/>
      <c r="K170" s="101">
        <f>+$K$13</f>
        <v>43232604</v>
      </c>
      <c r="L170" s="228"/>
      <c r="M170" s="101">
        <f>+$M$13</f>
        <v>0</v>
      </c>
      <c r="N170" s="562"/>
      <c r="O170" s="562"/>
      <c r="P170" s="580"/>
      <c r="Q170" s="568"/>
      <c r="R170" s="568"/>
      <c r="S170" s="571">
        <f>IF(COUNTIF(J170:M172,"CUMPLE")&gt;=1,(G170*I170),0)* (IF(N170="PRESENTÓ CERTIFICADO",1,0))* (IF(O170="ACORDE A ITEM 5.2.1 (T.R.)",1,0) )* ( IF(OR(Q170="SIN OBSERVACIÓN", Q170="REQUERIMIENTOS SUBSANADOS"),1,0)) *(IF(OR(R170="NINGUNO", R170="CUMPLEN CON LO SOLICITADO"),1,0))</f>
        <v>0</v>
      </c>
      <c r="T170" s="587"/>
      <c r="W170" s="30"/>
      <c r="X170" s="30"/>
      <c r="Y170" s="30"/>
      <c r="Z170" s="30"/>
      <c r="AA170" s="30"/>
      <c r="AB170" s="30"/>
      <c r="AC170" s="30"/>
    </row>
    <row r="171" spans="1:34" s="5" customFormat="1" ht="24.95" hidden="1" customHeight="1">
      <c r="A171" s="7"/>
      <c r="B171" s="575"/>
      <c r="C171" s="578"/>
      <c r="D171" s="578"/>
      <c r="E171" s="578"/>
      <c r="F171" s="578"/>
      <c r="G171" s="590"/>
      <c r="H171" s="557"/>
      <c r="I171" s="560"/>
      <c r="J171" s="228"/>
      <c r="K171" s="101">
        <f>+$K$14</f>
        <v>0</v>
      </c>
      <c r="L171" s="228"/>
      <c r="M171" s="101">
        <f>+$M$14</f>
        <v>0</v>
      </c>
      <c r="N171" s="563"/>
      <c r="O171" s="563"/>
      <c r="P171" s="581"/>
      <c r="Q171" s="569"/>
      <c r="R171" s="569"/>
      <c r="S171" s="572"/>
      <c r="T171" s="587"/>
      <c r="W171" s="30"/>
      <c r="X171" s="30"/>
      <c r="Y171" s="30"/>
      <c r="Z171" s="30"/>
      <c r="AA171" s="30"/>
      <c r="AB171" s="30"/>
      <c r="AC171" s="30"/>
    </row>
    <row r="172" spans="1:34" s="5" customFormat="1" ht="23.25" hidden="1" customHeight="1">
      <c r="A172" s="7"/>
      <c r="B172" s="576"/>
      <c r="C172" s="579"/>
      <c r="D172" s="579"/>
      <c r="E172" s="579"/>
      <c r="F172" s="579"/>
      <c r="G172" s="591"/>
      <c r="H172" s="558"/>
      <c r="I172" s="561"/>
      <c r="J172" s="228"/>
      <c r="K172" s="101">
        <f>+$K$15</f>
        <v>0</v>
      </c>
      <c r="L172" s="228"/>
      <c r="M172" s="101"/>
      <c r="N172" s="564"/>
      <c r="O172" s="564"/>
      <c r="P172" s="582"/>
      <c r="Q172" s="570"/>
      <c r="R172" s="570"/>
      <c r="S172" s="573"/>
      <c r="T172" s="587"/>
      <c r="W172" s="30"/>
      <c r="X172" s="30"/>
      <c r="Y172" s="30"/>
      <c r="Z172" s="30"/>
    </row>
    <row r="173" spans="1:34" s="5" customFormat="1" ht="24.95" hidden="1" customHeight="1">
      <c r="A173" s="7"/>
      <c r="B173" s="574">
        <v>3</v>
      </c>
      <c r="C173" s="550"/>
      <c r="D173" s="550"/>
      <c r="E173" s="577"/>
      <c r="F173" s="577"/>
      <c r="G173" s="553"/>
      <c r="H173" s="556"/>
      <c r="I173" s="559"/>
      <c r="J173" s="228"/>
      <c r="K173" s="101">
        <f>+$K$13</f>
        <v>43232604</v>
      </c>
      <c r="L173" s="228"/>
      <c r="M173" s="101">
        <f>+$M$13</f>
        <v>0</v>
      </c>
      <c r="N173" s="562"/>
      <c r="O173" s="562"/>
      <c r="P173" s="580"/>
      <c r="Q173" s="568"/>
      <c r="R173" s="568"/>
      <c r="S173" s="571">
        <f>IF(COUNTIF(J173:M175,"CUMPLE")&gt;=1,(G173*I173),0)* (IF(N173="PRESENTÓ CERTIFICADO",1,0))* (IF(O173="ACORDE A ITEM 5.2.1 (T.R.)",1,0) )* ( IF(OR(Q173="SIN OBSERVACIÓN", Q173="REQUERIMIENTOS SUBSANADOS"),1,0)) *(IF(OR(R173="NINGUNO", R173="CUMPLEN CON LO SOLICITADO"),1,0))</f>
        <v>0</v>
      </c>
      <c r="T173" s="587"/>
      <c r="W173" s="30"/>
      <c r="X173" s="30"/>
      <c r="Y173" s="30"/>
      <c r="Z173" s="30"/>
      <c r="AA173" s="3"/>
      <c r="AB173" s="3"/>
      <c r="AC173" s="3"/>
      <c r="AD173" s="3"/>
      <c r="AE173" s="3"/>
      <c r="AF173" s="3"/>
      <c r="AG173" s="3"/>
    </row>
    <row r="174" spans="1:34" s="5" customFormat="1" ht="24.95" hidden="1" customHeight="1">
      <c r="A174" s="7"/>
      <c r="B174" s="575"/>
      <c r="C174" s="551"/>
      <c r="D174" s="551"/>
      <c r="E174" s="578"/>
      <c r="F174" s="578"/>
      <c r="G174" s="554"/>
      <c r="H174" s="557"/>
      <c r="I174" s="560"/>
      <c r="J174" s="228"/>
      <c r="K174" s="101">
        <f>+$K$14</f>
        <v>0</v>
      </c>
      <c r="L174" s="228"/>
      <c r="M174" s="101">
        <f>+$M$14</f>
        <v>0</v>
      </c>
      <c r="N174" s="563"/>
      <c r="O174" s="563"/>
      <c r="P174" s="581"/>
      <c r="Q174" s="569"/>
      <c r="R174" s="569"/>
      <c r="S174" s="572"/>
      <c r="T174" s="587"/>
      <c r="W174" s="30"/>
      <c r="X174" s="30"/>
      <c r="Y174" s="30"/>
      <c r="Z174" s="30"/>
    </row>
    <row r="175" spans="1:34" s="5" customFormat="1" ht="24.95" hidden="1" customHeight="1">
      <c r="A175" s="7"/>
      <c r="B175" s="576"/>
      <c r="C175" s="552"/>
      <c r="D175" s="552"/>
      <c r="E175" s="579"/>
      <c r="F175" s="579"/>
      <c r="G175" s="555"/>
      <c r="H175" s="558"/>
      <c r="I175" s="561"/>
      <c r="J175" s="228"/>
      <c r="K175" s="101">
        <f>+$K$15</f>
        <v>0</v>
      </c>
      <c r="L175" s="228"/>
      <c r="M175" s="101"/>
      <c r="N175" s="564"/>
      <c r="O175" s="564"/>
      <c r="P175" s="582"/>
      <c r="Q175" s="570"/>
      <c r="R175" s="570"/>
      <c r="S175" s="573"/>
      <c r="T175" s="587"/>
      <c r="W175" s="30"/>
      <c r="X175" s="30"/>
      <c r="Y175" s="30"/>
      <c r="Z175" s="30"/>
      <c r="AA175" s="16"/>
      <c r="AB175" s="16"/>
      <c r="AC175" s="16"/>
      <c r="AD175" s="16"/>
      <c r="AE175" s="16"/>
      <c r="AF175" s="16"/>
      <c r="AG175" s="16"/>
    </row>
    <row r="176" spans="1:34" s="5" customFormat="1" ht="24.95" hidden="1" customHeight="1">
      <c r="A176" s="7"/>
      <c r="B176" s="574">
        <v>4</v>
      </c>
      <c r="C176" s="577"/>
      <c r="D176" s="577"/>
      <c r="E176" s="577"/>
      <c r="F176" s="577"/>
      <c r="G176" s="589"/>
      <c r="H176" s="556"/>
      <c r="I176" s="559"/>
      <c r="J176" s="228"/>
      <c r="K176" s="101">
        <f>+$K$13</f>
        <v>43232604</v>
      </c>
      <c r="L176" s="228"/>
      <c r="M176" s="101">
        <f>+$M$13</f>
        <v>0</v>
      </c>
      <c r="N176" s="562"/>
      <c r="O176" s="562"/>
      <c r="P176" s="580"/>
      <c r="Q176" s="568"/>
      <c r="R176" s="568"/>
      <c r="S176" s="571">
        <f>IF(COUNTIF(J176:M178,"CUMPLE")&gt;=1,(G176*I176),0)* (IF(N176="PRESENTÓ CERTIFICADO",1,0))* (IF(O176="ACORDE A ITEM 5.2.1 (T.R.)",1,0) )* ( IF(OR(Q176="SIN OBSERVACIÓN", Q176="REQUERIMIENTOS SUBSANADOS"),1,0)) *(IF(OR(R176="NINGUNO", R176="CUMPLEN CON LO SOLICITADO"),1,0))</f>
        <v>0</v>
      </c>
      <c r="T176" s="587"/>
      <c r="W176" s="30"/>
      <c r="X176" s="30"/>
      <c r="Y176" s="30"/>
      <c r="Z176" s="30"/>
      <c r="AA176" s="16"/>
      <c r="AB176" s="16"/>
      <c r="AC176" s="16"/>
      <c r="AD176" s="16"/>
      <c r="AE176" s="16"/>
      <c r="AF176" s="16"/>
      <c r="AG176" s="16"/>
    </row>
    <row r="177" spans="1:34" s="5" customFormat="1" ht="24.95" hidden="1" customHeight="1">
      <c r="A177" s="7"/>
      <c r="B177" s="575"/>
      <c r="C177" s="578"/>
      <c r="D177" s="578"/>
      <c r="E177" s="578"/>
      <c r="F177" s="578"/>
      <c r="G177" s="590"/>
      <c r="H177" s="557"/>
      <c r="I177" s="560"/>
      <c r="J177" s="228"/>
      <c r="K177" s="101">
        <f>+$K$14</f>
        <v>0</v>
      </c>
      <c r="L177" s="228"/>
      <c r="M177" s="101">
        <f>+$M$14</f>
        <v>0</v>
      </c>
      <c r="N177" s="563"/>
      <c r="O177" s="563"/>
      <c r="P177" s="581"/>
      <c r="Q177" s="569"/>
      <c r="R177" s="569"/>
      <c r="S177" s="572"/>
      <c r="T177" s="587"/>
      <c r="W177" s="30"/>
      <c r="X177" s="30"/>
      <c r="Y177" s="30"/>
      <c r="Z177" s="30"/>
      <c r="AA177" s="16"/>
      <c r="AB177" s="16"/>
      <c r="AC177" s="16"/>
      <c r="AD177" s="16"/>
      <c r="AE177" s="16"/>
      <c r="AF177" s="16"/>
      <c r="AG177" s="16"/>
    </row>
    <row r="178" spans="1:34" s="5" customFormat="1" ht="24.95" hidden="1" customHeight="1">
      <c r="A178" s="7"/>
      <c r="B178" s="576"/>
      <c r="C178" s="579"/>
      <c r="D178" s="579"/>
      <c r="E178" s="579"/>
      <c r="F178" s="579"/>
      <c r="G178" s="591"/>
      <c r="H178" s="558"/>
      <c r="I178" s="561"/>
      <c r="J178" s="228"/>
      <c r="K178" s="101">
        <f>+$K$15</f>
        <v>0</v>
      </c>
      <c r="L178" s="228"/>
      <c r="M178" s="101"/>
      <c r="N178" s="564"/>
      <c r="O178" s="564"/>
      <c r="P178" s="582"/>
      <c r="Q178" s="570"/>
      <c r="R178" s="570"/>
      <c r="S178" s="573"/>
      <c r="T178" s="587"/>
      <c r="W178" s="30"/>
      <c r="X178" s="30"/>
      <c r="Y178" s="30"/>
      <c r="Z178" s="30"/>
      <c r="AA178" s="30"/>
      <c r="AB178" s="30"/>
      <c r="AC178" s="30"/>
      <c r="AD178" s="102"/>
      <c r="AE178" s="102"/>
      <c r="AF178" s="102"/>
      <c r="AG178" s="102"/>
    </row>
    <row r="179" spans="1:34" s="5" customFormat="1" ht="24.95" hidden="1" customHeight="1">
      <c r="A179" s="7"/>
      <c r="B179" s="574">
        <v>5</v>
      </c>
      <c r="C179" s="550"/>
      <c r="D179" s="550"/>
      <c r="E179" s="550"/>
      <c r="F179" s="550"/>
      <c r="G179" s="553"/>
      <c r="H179" s="556"/>
      <c r="I179" s="559"/>
      <c r="J179" s="228"/>
      <c r="K179" s="101">
        <f>+$K$13</f>
        <v>43232604</v>
      </c>
      <c r="L179" s="228"/>
      <c r="M179" s="101">
        <f>+$M$13</f>
        <v>0</v>
      </c>
      <c r="N179" s="562"/>
      <c r="O179" s="562"/>
      <c r="P179" s="580"/>
      <c r="Q179" s="568"/>
      <c r="R179" s="568"/>
      <c r="S179" s="571">
        <f>IF(COUNTIF(J179:M181,"CUMPLE")&gt;=1,(G179*I179),0)* (IF(N179="PRESENTÓ CERTIFICADO",1,0))* (IF(O179="ACORDE A ITEM 5.2.1 (T.R.)",1,0) )* ( IF(OR(Q179="SIN OBSERVACIÓN", Q179="REQUERIMIENTOS SUBSANADOS"),1,0)) *(IF(OR(R179="NINGUNO", R179="CUMPLEN CON LO SOLICITADO"),1,0))</f>
        <v>0</v>
      </c>
      <c r="T179" s="587"/>
      <c r="W179" s="30"/>
      <c r="X179" s="30"/>
      <c r="Y179" s="30"/>
      <c r="Z179" s="30"/>
      <c r="AA179" s="30"/>
      <c r="AB179" s="30"/>
      <c r="AC179" s="30"/>
      <c r="AD179" s="102"/>
      <c r="AE179" s="102"/>
      <c r="AF179" s="102"/>
      <c r="AG179" s="102"/>
    </row>
    <row r="180" spans="1:34" s="5" customFormat="1" ht="24.95" hidden="1" customHeight="1">
      <c r="A180" s="7"/>
      <c r="B180" s="575"/>
      <c r="C180" s="551"/>
      <c r="D180" s="551"/>
      <c r="E180" s="551"/>
      <c r="F180" s="551"/>
      <c r="G180" s="554"/>
      <c r="H180" s="557"/>
      <c r="I180" s="560"/>
      <c r="J180" s="228"/>
      <c r="K180" s="101">
        <f>+$K$14</f>
        <v>0</v>
      </c>
      <c r="L180" s="228"/>
      <c r="M180" s="101">
        <f>+$M$14</f>
        <v>0</v>
      </c>
      <c r="N180" s="563"/>
      <c r="O180" s="563"/>
      <c r="P180" s="581"/>
      <c r="Q180" s="569"/>
      <c r="R180" s="569"/>
      <c r="S180" s="572"/>
      <c r="T180" s="587"/>
      <c r="W180" s="30"/>
      <c r="X180" s="30"/>
      <c r="Y180" s="30"/>
      <c r="Z180" s="30"/>
      <c r="AA180" s="30"/>
      <c r="AB180" s="30"/>
      <c r="AC180" s="30"/>
    </row>
    <row r="181" spans="1:34" s="5" customFormat="1" ht="24.95" hidden="1" customHeight="1">
      <c r="A181" s="7"/>
      <c r="B181" s="576"/>
      <c r="C181" s="552"/>
      <c r="D181" s="552"/>
      <c r="E181" s="552"/>
      <c r="F181" s="552"/>
      <c r="G181" s="555"/>
      <c r="H181" s="558"/>
      <c r="I181" s="561"/>
      <c r="J181" s="228"/>
      <c r="K181" s="101">
        <f>+$K$15</f>
        <v>0</v>
      </c>
      <c r="L181" s="228"/>
      <c r="M181" s="101"/>
      <c r="N181" s="564"/>
      <c r="O181" s="564"/>
      <c r="P181" s="582"/>
      <c r="Q181" s="570"/>
      <c r="R181" s="570"/>
      <c r="S181" s="573"/>
      <c r="T181" s="588"/>
      <c r="W181" s="30"/>
      <c r="X181" s="30"/>
      <c r="Y181" s="30"/>
      <c r="Z181" s="30"/>
      <c r="AA181" s="30"/>
      <c r="AB181" s="30"/>
      <c r="AC181" s="30"/>
    </row>
    <row r="182" spans="1:34" s="3" customFormat="1" ht="24.95" hidden="1" customHeight="1">
      <c r="B182" s="540" t="str">
        <f>IF(S183=" "," ",IF(S183&gt;=$H$6,"CUMPLE CON LA EXPERIENCIA REQUERIDA","NO CUMPLE CON LA EXPERIENCIA REQUERIDA"))</f>
        <v>NO CUMPLE CON LA EXPERIENCIA REQUERIDA</v>
      </c>
      <c r="C182" s="541"/>
      <c r="D182" s="541"/>
      <c r="E182" s="541"/>
      <c r="F182" s="541"/>
      <c r="G182" s="541"/>
      <c r="H182" s="541"/>
      <c r="I182" s="541"/>
      <c r="J182" s="541"/>
      <c r="K182" s="541"/>
      <c r="L182" s="541"/>
      <c r="M182" s="541"/>
      <c r="N182" s="541"/>
      <c r="O182" s="542"/>
      <c r="P182" s="546" t="s">
        <v>22</v>
      </c>
      <c r="Q182" s="547"/>
      <c r="R182" s="311"/>
      <c r="S182" s="6">
        <f>IF(T167="SI",SUM(S167:S181),0)</f>
        <v>0</v>
      </c>
      <c r="T182" s="548" t="str">
        <f>IF(S183=" "," ",IF(S183&gt;=$H$6,"CUMPLE","NO CUMPLE"))</f>
        <v>NO CUMPLE</v>
      </c>
      <c r="W182" s="30"/>
      <c r="X182" s="30"/>
      <c r="Y182" s="30"/>
      <c r="Z182" s="30"/>
      <c r="AA182" s="30"/>
      <c r="AB182" s="30"/>
      <c r="AC182" s="30"/>
      <c r="AD182" s="5"/>
      <c r="AE182" s="5"/>
      <c r="AF182" s="5"/>
      <c r="AG182" s="5"/>
      <c r="AH182" s="5"/>
    </row>
    <row r="183" spans="1:34" s="5" customFormat="1" ht="24.95" hidden="1" customHeight="1">
      <c r="B183" s="543"/>
      <c r="C183" s="544"/>
      <c r="D183" s="544"/>
      <c r="E183" s="544"/>
      <c r="F183" s="544"/>
      <c r="G183" s="544"/>
      <c r="H183" s="544"/>
      <c r="I183" s="544"/>
      <c r="J183" s="544"/>
      <c r="K183" s="544"/>
      <c r="L183" s="544"/>
      <c r="M183" s="544"/>
      <c r="N183" s="544"/>
      <c r="O183" s="545"/>
      <c r="P183" s="546" t="s">
        <v>24</v>
      </c>
      <c r="Q183" s="547"/>
      <c r="R183" s="311"/>
      <c r="S183" s="55">
        <f>IFERROR((S182/$P$6)," ")</f>
        <v>0</v>
      </c>
      <c r="T183" s="549"/>
      <c r="W183" s="30"/>
      <c r="X183" s="30"/>
      <c r="Y183" s="30"/>
      <c r="Z183" s="30"/>
      <c r="AA183" s="30"/>
      <c r="AB183" s="30"/>
      <c r="AC183" s="30"/>
    </row>
    <row r="184" spans="1:34" ht="30" hidden="1" customHeight="1">
      <c r="AA184" s="30"/>
      <c r="AB184" s="30"/>
      <c r="AC184" s="30"/>
      <c r="AD184" s="5"/>
      <c r="AE184" s="5"/>
      <c r="AF184" s="5"/>
      <c r="AG184" s="5"/>
      <c r="AH184" s="3"/>
    </row>
    <row r="185" spans="1:34" ht="30" hidden="1" customHeight="1">
      <c r="AA185" s="30"/>
      <c r="AB185" s="30"/>
      <c r="AC185" s="30"/>
      <c r="AD185" s="5"/>
      <c r="AE185" s="5"/>
      <c r="AF185" s="5"/>
      <c r="AG185" s="5"/>
      <c r="AH185" s="5"/>
    </row>
    <row r="186" spans="1:34" ht="36" hidden="1" customHeight="1">
      <c r="B186" s="68">
        <v>9</v>
      </c>
      <c r="C186" s="594" t="s">
        <v>53</v>
      </c>
      <c r="D186" s="595"/>
      <c r="E186" s="596"/>
      <c r="F186" s="597" t="str">
        <f>IFERROR(VLOOKUP(B186,LISTA_OFERENTES,2,FALSE)," ")</f>
        <v>O9</v>
      </c>
      <c r="G186" s="598"/>
      <c r="H186" s="598"/>
      <c r="I186" s="598"/>
      <c r="J186" s="598"/>
      <c r="K186" s="598"/>
      <c r="L186" s="598"/>
      <c r="M186" s="598"/>
      <c r="N186" s="598"/>
      <c r="O186" s="599"/>
      <c r="P186" s="600" t="s">
        <v>75</v>
      </c>
      <c r="Q186" s="601"/>
      <c r="R186" s="602"/>
      <c r="S186" s="2">
        <f>5-(INT(COUNTBLANK(C189:C203))-10)</f>
        <v>0</v>
      </c>
      <c r="T186" s="3"/>
      <c r="AA186" s="30"/>
      <c r="AB186" s="30"/>
      <c r="AC186" s="30"/>
      <c r="AD186" s="5"/>
      <c r="AE186" s="5"/>
      <c r="AF186" s="5"/>
      <c r="AG186" s="5"/>
    </row>
    <row r="187" spans="1:34" s="102" customFormat="1" ht="30" hidden="1" customHeight="1">
      <c r="B187" s="611" t="s">
        <v>40</v>
      </c>
      <c r="C187" s="603" t="s">
        <v>15</v>
      </c>
      <c r="D187" s="603" t="s">
        <v>16</v>
      </c>
      <c r="E187" s="603" t="s">
        <v>17</v>
      </c>
      <c r="F187" s="603" t="s">
        <v>18</v>
      </c>
      <c r="G187" s="603" t="s">
        <v>19</v>
      </c>
      <c r="H187" s="603" t="s">
        <v>20</v>
      </c>
      <c r="I187" s="603" t="s">
        <v>21</v>
      </c>
      <c r="J187" s="608" t="s">
        <v>44</v>
      </c>
      <c r="K187" s="609"/>
      <c r="L187" s="609"/>
      <c r="M187" s="610"/>
      <c r="N187" s="603" t="s">
        <v>54</v>
      </c>
      <c r="O187" s="603" t="s">
        <v>55</v>
      </c>
      <c r="P187" s="103" t="s">
        <v>56</v>
      </c>
      <c r="Q187" s="103"/>
      <c r="R187" s="603" t="s">
        <v>57</v>
      </c>
      <c r="S187" s="603" t="s">
        <v>58</v>
      </c>
      <c r="T187" s="603" t="str">
        <f>T11</f>
        <v>CUMPLE CON EL REQUERIMIENTO OBLIGATORIO DE HABER EJECUTADO CONTRATOS REGISTRADOS EN EL RUP CON LA CLASIFICACIÓN EN EL CÓDIGOS 43232604.</v>
      </c>
      <c r="U187" s="104"/>
      <c r="V187" s="104"/>
      <c r="W187" s="30"/>
      <c r="X187" s="30"/>
      <c r="Y187" s="30"/>
      <c r="Z187" s="30"/>
      <c r="AA187" s="30"/>
      <c r="AB187" s="30"/>
      <c r="AC187" s="30"/>
      <c r="AD187" s="5"/>
      <c r="AE187" s="5"/>
      <c r="AF187" s="5"/>
      <c r="AG187" s="5"/>
      <c r="AH187" s="16"/>
    </row>
    <row r="188" spans="1:34" s="102" customFormat="1" ht="118.5" hidden="1" customHeight="1">
      <c r="B188" s="612"/>
      <c r="C188" s="604"/>
      <c r="D188" s="604"/>
      <c r="E188" s="604"/>
      <c r="F188" s="604"/>
      <c r="G188" s="604"/>
      <c r="H188" s="604"/>
      <c r="I188" s="604"/>
      <c r="J188" s="605" t="s">
        <v>60</v>
      </c>
      <c r="K188" s="606"/>
      <c r="L188" s="606"/>
      <c r="M188" s="607"/>
      <c r="N188" s="604"/>
      <c r="O188" s="604"/>
      <c r="P188" s="4" t="s">
        <v>13</v>
      </c>
      <c r="Q188" s="4" t="s">
        <v>59</v>
      </c>
      <c r="R188" s="604"/>
      <c r="S188" s="604"/>
      <c r="T188" s="604"/>
      <c r="U188" s="104"/>
      <c r="V188" s="104"/>
      <c r="W188" s="30"/>
      <c r="X188" s="30"/>
      <c r="Y188" s="30"/>
      <c r="Z188" s="30"/>
      <c r="AA188" s="30"/>
      <c r="AB188" s="30"/>
      <c r="AC188" s="30"/>
      <c r="AD188" s="5"/>
      <c r="AE188" s="5"/>
      <c r="AF188" s="5"/>
      <c r="AG188" s="5"/>
      <c r="AH188" s="16"/>
    </row>
    <row r="189" spans="1:34" s="5" customFormat="1" ht="24.95" hidden="1" customHeight="1">
      <c r="A189" s="7"/>
      <c r="B189" s="574">
        <v>1</v>
      </c>
      <c r="C189" s="613"/>
      <c r="D189" s="613"/>
      <c r="E189" s="613"/>
      <c r="F189" s="613"/>
      <c r="G189" s="694"/>
      <c r="H189" s="614"/>
      <c r="I189" s="615"/>
      <c r="J189" s="228"/>
      <c r="K189" s="101">
        <f>+$K$13</f>
        <v>43232604</v>
      </c>
      <c r="L189" s="228"/>
      <c r="M189" s="101">
        <f>+$M$13</f>
        <v>0</v>
      </c>
      <c r="N189" s="562"/>
      <c r="O189" s="562"/>
      <c r="P189" s="580"/>
      <c r="Q189" s="568"/>
      <c r="R189" s="568"/>
      <c r="S189" s="571">
        <f>IF(COUNTIF(J189:M191,"CUMPLE")&gt;=1,(G189*I189),0)* (IF(N189="PRESENTÓ CERTIFICADO",1,0))* (IF(O189="ACORDE A ITEM 5.2.1 (T.R.)",1,0) )* ( IF(OR(Q189="SIN OBSERVACIÓN", Q189="REQUERIMIENTOS SUBSANADOS"),1,0)) *(IF(OR(R189="NINGUNO", R189="CUMPLEN CON LO SOLICITADO"),1,0))</f>
        <v>0</v>
      </c>
      <c r="T189" s="586"/>
      <c r="W189" s="30"/>
      <c r="X189" s="30"/>
      <c r="Y189" s="30"/>
      <c r="Z189" s="30"/>
      <c r="AA189" s="30"/>
      <c r="AB189" s="30"/>
      <c r="AC189" s="30"/>
      <c r="AH189" s="102"/>
    </row>
    <row r="190" spans="1:34" s="5" customFormat="1" ht="24.95" hidden="1" customHeight="1">
      <c r="A190" s="7"/>
      <c r="B190" s="575"/>
      <c r="C190" s="551"/>
      <c r="D190" s="551"/>
      <c r="E190" s="551"/>
      <c r="F190" s="551"/>
      <c r="G190" s="554"/>
      <c r="H190" s="557"/>
      <c r="I190" s="560"/>
      <c r="J190" s="228"/>
      <c r="K190" s="101">
        <f>+$K$14</f>
        <v>0</v>
      </c>
      <c r="L190" s="228"/>
      <c r="M190" s="101">
        <f>+$M$14</f>
        <v>0</v>
      </c>
      <c r="N190" s="563"/>
      <c r="O190" s="563"/>
      <c r="P190" s="581"/>
      <c r="Q190" s="569"/>
      <c r="R190" s="569"/>
      <c r="S190" s="572"/>
      <c r="T190" s="587"/>
      <c r="W190" s="30"/>
      <c r="X190" s="30"/>
      <c r="Y190" s="30"/>
      <c r="Z190" s="30"/>
      <c r="AA190" s="30"/>
      <c r="AB190" s="30"/>
      <c r="AC190" s="30"/>
      <c r="AH190" s="102"/>
    </row>
    <row r="191" spans="1:34" s="5" customFormat="1" ht="24.95" hidden="1" customHeight="1">
      <c r="A191" s="7"/>
      <c r="B191" s="576"/>
      <c r="C191" s="552"/>
      <c r="D191" s="552"/>
      <c r="E191" s="552"/>
      <c r="F191" s="552"/>
      <c r="G191" s="555"/>
      <c r="H191" s="558"/>
      <c r="I191" s="561"/>
      <c r="J191" s="228"/>
      <c r="K191" s="101">
        <f>+$K$15</f>
        <v>0</v>
      </c>
      <c r="L191" s="228"/>
      <c r="M191" s="101"/>
      <c r="N191" s="564"/>
      <c r="O191" s="564"/>
      <c r="P191" s="582"/>
      <c r="Q191" s="570"/>
      <c r="R191" s="570"/>
      <c r="S191" s="573"/>
      <c r="T191" s="587"/>
      <c r="W191" s="30"/>
      <c r="X191" s="30"/>
      <c r="Y191" s="30"/>
      <c r="Z191" s="30"/>
      <c r="AA191" s="30"/>
      <c r="AB191" s="30"/>
      <c r="AC191" s="30"/>
    </row>
    <row r="192" spans="1:34" s="5" customFormat="1" ht="24.95" hidden="1" customHeight="1">
      <c r="A192" s="7"/>
      <c r="B192" s="574">
        <v>2</v>
      </c>
      <c r="C192" s="613"/>
      <c r="D192" s="577"/>
      <c r="E192" s="577"/>
      <c r="F192" s="577"/>
      <c r="G192" s="589"/>
      <c r="H192" s="556"/>
      <c r="I192" s="695"/>
      <c r="J192" s="228"/>
      <c r="K192" s="101">
        <f>+$K$13</f>
        <v>43232604</v>
      </c>
      <c r="L192" s="228"/>
      <c r="M192" s="101">
        <f>+$M$13</f>
        <v>0</v>
      </c>
      <c r="N192" s="562"/>
      <c r="O192" s="562"/>
      <c r="P192" s="565"/>
      <c r="Q192" s="568"/>
      <c r="R192" s="568"/>
      <c r="S192" s="571">
        <f>IF(COUNTIF(J192:M194,"CUMPLE")&gt;=1,(G192*I192),0)* (IF(N192="PRESENTÓ CERTIFICADO",1,0))* (IF(O192="ACORDE A ITEM 5.2.1 (T.R.)",1,0) )* ( IF(OR(Q192="SIN OBSERVACIÓN", Q192="REQUERIMIENTOS SUBSANADOS"),1,0)) *(IF(OR(R192="NINGUNO", R192="CUMPLEN CON LO SOLICITADO"),1,0))</f>
        <v>0</v>
      </c>
      <c r="T192" s="587"/>
      <c r="W192" s="30"/>
      <c r="X192" s="30"/>
      <c r="Y192" s="30"/>
      <c r="Z192" s="30"/>
      <c r="AA192" s="30"/>
      <c r="AB192" s="30"/>
      <c r="AC192" s="30"/>
    </row>
    <row r="193" spans="1:34" s="5" customFormat="1" ht="24.95" hidden="1" customHeight="1">
      <c r="A193" s="7"/>
      <c r="B193" s="575"/>
      <c r="C193" s="551"/>
      <c r="D193" s="578"/>
      <c r="E193" s="578"/>
      <c r="F193" s="578"/>
      <c r="G193" s="590"/>
      <c r="H193" s="557"/>
      <c r="I193" s="696"/>
      <c r="J193" s="228"/>
      <c r="K193" s="101">
        <f>+$K$14</f>
        <v>0</v>
      </c>
      <c r="L193" s="228"/>
      <c r="M193" s="101">
        <f>+$M$14</f>
        <v>0</v>
      </c>
      <c r="N193" s="563"/>
      <c r="O193" s="563"/>
      <c r="P193" s="566"/>
      <c r="Q193" s="569"/>
      <c r="R193" s="569"/>
      <c r="S193" s="572"/>
      <c r="T193" s="587"/>
      <c r="W193" s="30"/>
      <c r="X193" s="30"/>
      <c r="Y193" s="30"/>
      <c r="Z193" s="30"/>
      <c r="AA193" s="30"/>
      <c r="AB193" s="30"/>
      <c r="AC193" s="30"/>
    </row>
    <row r="194" spans="1:34" s="5" customFormat="1" ht="24.95" hidden="1" customHeight="1">
      <c r="A194" s="7"/>
      <c r="B194" s="576"/>
      <c r="C194" s="552"/>
      <c r="D194" s="579"/>
      <c r="E194" s="579"/>
      <c r="F194" s="579"/>
      <c r="G194" s="591"/>
      <c r="H194" s="558"/>
      <c r="I194" s="697"/>
      <c r="J194" s="228"/>
      <c r="K194" s="101">
        <f>+$K$15</f>
        <v>0</v>
      </c>
      <c r="L194" s="228"/>
      <c r="M194" s="101"/>
      <c r="N194" s="564"/>
      <c r="O194" s="564"/>
      <c r="P194" s="567"/>
      <c r="Q194" s="570"/>
      <c r="R194" s="570"/>
      <c r="S194" s="573"/>
      <c r="T194" s="587"/>
      <c r="W194" s="30"/>
      <c r="X194" s="30"/>
      <c r="Y194" s="30"/>
      <c r="Z194" s="30"/>
    </row>
    <row r="195" spans="1:34" s="5" customFormat="1" ht="24.95" hidden="1" customHeight="1">
      <c r="A195" s="7"/>
      <c r="B195" s="574">
        <v>3</v>
      </c>
      <c r="C195" s="613"/>
      <c r="D195" s="550"/>
      <c r="E195" s="550"/>
      <c r="F195" s="550"/>
      <c r="G195" s="553"/>
      <c r="H195" s="614"/>
      <c r="I195" s="615"/>
      <c r="J195" s="228"/>
      <c r="K195" s="101">
        <f>+$K$13</f>
        <v>43232604</v>
      </c>
      <c r="L195" s="228"/>
      <c r="M195" s="101">
        <f>+$M$13</f>
        <v>0</v>
      </c>
      <c r="N195" s="562"/>
      <c r="O195" s="562"/>
      <c r="P195" s="580"/>
      <c r="Q195" s="568"/>
      <c r="R195" s="568"/>
      <c r="S195" s="571">
        <f>IF(COUNTIF(J195:M197,"CUMPLE")&gt;=1,(G195*I195),0)* (IF(N195="PRESENTÓ CERTIFICADO",1,0))* (IF(O195="ACORDE A ITEM 5.2.1 (T.R.)",1,0) )* ( IF(OR(Q195="SIN OBSERVACIÓN", Q195="REQUERIMIENTOS SUBSANADOS"),1,0)) *(IF(OR(R195="NINGUNO", R195="CUMPLEN CON LO SOLICITADO"),1,0))</f>
        <v>0</v>
      </c>
      <c r="T195" s="587"/>
      <c r="W195" s="30"/>
      <c r="X195" s="30"/>
      <c r="Y195" s="30"/>
      <c r="Z195" s="30"/>
      <c r="AA195" s="3"/>
      <c r="AB195" s="3"/>
      <c r="AC195" s="3"/>
      <c r="AD195" s="3"/>
      <c r="AE195" s="3"/>
      <c r="AF195" s="3"/>
      <c r="AG195" s="3"/>
    </row>
    <row r="196" spans="1:34" s="5" customFormat="1" ht="24.95" hidden="1" customHeight="1">
      <c r="A196" s="7"/>
      <c r="B196" s="575"/>
      <c r="C196" s="551"/>
      <c r="D196" s="551"/>
      <c r="E196" s="551"/>
      <c r="F196" s="551"/>
      <c r="G196" s="554"/>
      <c r="H196" s="557"/>
      <c r="I196" s="560"/>
      <c r="J196" s="228"/>
      <c r="K196" s="101">
        <f>+$K$14</f>
        <v>0</v>
      </c>
      <c r="L196" s="228"/>
      <c r="M196" s="101">
        <f>+$M$14</f>
        <v>0</v>
      </c>
      <c r="N196" s="563"/>
      <c r="O196" s="563"/>
      <c r="P196" s="581"/>
      <c r="Q196" s="569"/>
      <c r="R196" s="569"/>
      <c r="S196" s="572"/>
      <c r="T196" s="587"/>
      <c r="W196" s="30"/>
      <c r="X196" s="30"/>
      <c r="Y196" s="30"/>
      <c r="Z196" s="30"/>
    </row>
    <row r="197" spans="1:34" s="5" customFormat="1" ht="24.95" hidden="1" customHeight="1">
      <c r="A197" s="7"/>
      <c r="B197" s="576"/>
      <c r="C197" s="552"/>
      <c r="D197" s="552"/>
      <c r="E197" s="552"/>
      <c r="F197" s="552"/>
      <c r="G197" s="555"/>
      <c r="H197" s="558"/>
      <c r="I197" s="561"/>
      <c r="J197" s="228"/>
      <c r="K197" s="101">
        <f>+$K$15</f>
        <v>0</v>
      </c>
      <c r="L197" s="228"/>
      <c r="M197" s="101"/>
      <c r="N197" s="564"/>
      <c r="O197" s="564"/>
      <c r="P197" s="582"/>
      <c r="Q197" s="570"/>
      <c r="R197" s="570"/>
      <c r="S197" s="573"/>
      <c r="T197" s="587"/>
      <c r="W197" s="30"/>
      <c r="X197" s="30"/>
      <c r="Y197" s="30"/>
      <c r="Z197" s="30"/>
      <c r="AA197" s="16"/>
      <c r="AB197" s="16"/>
      <c r="AC197" s="16"/>
      <c r="AD197" s="16"/>
      <c r="AE197" s="16"/>
      <c r="AF197" s="16"/>
      <c r="AG197" s="16"/>
    </row>
    <row r="198" spans="1:34" s="5" customFormat="1" ht="24.95" hidden="1" customHeight="1">
      <c r="A198" s="7"/>
      <c r="B198" s="574">
        <v>4</v>
      </c>
      <c r="C198" s="613"/>
      <c r="D198" s="577"/>
      <c r="E198" s="577"/>
      <c r="F198" s="577"/>
      <c r="G198" s="589"/>
      <c r="H198" s="614"/>
      <c r="I198" s="615"/>
      <c r="J198" s="228"/>
      <c r="K198" s="101">
        <f>+$K$13</f>
        <v>43232604</v>
      </c>
      <c r="L198" s="228"/>
      <c r="M198" s="101">
        <f>+$M$13</f>
        <v>0</v>
      </c>
      <c r="N198" s="562"/>
      <c r="O198" s="562"/>
      <c r="P198" s="580"/>
      <c r="Q198" s="568"/>
      <c r="R198" s="568"/>
      <c r="S198" s="571">
        <f>IF(COUNTIF(J198:M200,"CUMPLE")&gt;=1,(G198*I198),0)* (IF(N198="PRESENTÓ CERTIFICADO",1,0))* (IF(O198="ACORDE A ITEM 5.2.1 (T.R.)",1,0) )* ( IF(OR(Q198="SIN OBSERVACIÓN", Q198="REQUERIMIENTOS SUBSANADOS"),1,0)) *(IF(OR(R198="NINGUNO", R198="CUMPLEN CON LO SOLICITADO"),1,0))</f>
        <v>0</v>
      </c>
      <c r="T198" s="587"/>
      <c r="W198" s="30"/>
      <c r="X198" s="30"/>
      <c r="Y198" s="30"/>
      <c r="Z198" s="30"/>
      <c r="AA198" s="16"/>
      <c r="AB198" s="16"/>
      <c r="AC198" s="16"/>
      <c r="AD198" s="16"/>
      <c r="AE198" s="16"/>
      <c r="AF198" s="16"/>
      <c r="AG198" s="16"/>
    </row>
    <row r="199" spans="1:34" s="5" customFormat="1" ht="24.95" hidden="1" customHeight="1">
      <c r="A199" s="7"/>
      <c r="B199" s="575"/>
      <c r="C199" s="551"/>
      <c r="D199" s="578"/>
      <c r="E199" s="578"/>
      <c r="F199" s="578"/>
      <c r="G199" s="590"/>
      <c r="H199" s="557"/>
      <c r="I199" s="560"/>
      <c r="J199" s="228"/>
      <c r="K199" s="101">
        <f>+$K$14</f>
        <v>0</v>
      </c>
      <c r="L199" s="228"/>
      <c r="M199" s="101">
        <f>+$M$14</f>
        <v>0</v>
      </c>
      <c r="N199" s="563"/>
      <c r="O199" s="563"/>
      <c r="P199" s="581"/>
      <c r="Q199" s="569"/>
      <c r="R199" s="569"/>
      <c r="S199" s="572"/>
      <c r="T199" s="587"/>
      <c r="W199" s="30"/>
      <c r="X199" s="30"/>
      <c r="Y199" s="30"/>
      <c r="Z199" s="30"/>
      <c r="AA199" s="16"/>
      <c r="AB199" s="16"/>
      <c r="AC199" s="16"/>
      <c r="AD199" s="16"/>
      <c r="AE199" s="16"/>
      <c r="AF199" s="16"/>
      <c r="AG199" s="16"/>
    </row>
    <row r="200" spans="1:34" s="5" customFormat="1" ht="24.95" hidden="1" customHeight="1">
      <c r="A200" s="7"/>
      <c r="B200" s="576"/>
      <c r="C200" s="552"/>
      <c r="D200" s="579"/>
      <c r="E200" s="579"/>
      <c r="F200" s="579"/>
      <c r="G200" s="591"/>
      <c r="H200" s="558"/>
      <c r="I200" s="561"/>
      <c r="J200" s="228"/>
      <c r="K200" s="101">
        <f>+$K$15</f>
        <v>0</v>
      </c>
      <c r="L200" s="228"/>
      <c r="M200" s="101"/>
      <c r="N200" s="564"/>
      <c r="O200" s="564"/>
      <c r="P200" s="582"/>
      <c r="Q200" s="570"/>
      <c r="R200" s="570"/>
      <c r="S200" s="573"/>
      <c r="T200" s="587"/>
      <c r="W200" s="30"/>
      <c r="X200" s="30"/>
      <c r="Y200" s="30"/>
      <c r="Z200" s="30"/>
      <c r="AA200" s="30"/>
      <c r="AB200" s="30"/>
      <c r="AC200" s="30"/>
      <c r="AD200" s="102"/>
      <c r="AE200" s="102"/>
      <c r="AF200" s="102"/>
      <c r="AG200" s="102"/>
    </row>
    <row r="201" spans="1:34" s="5" customFormat="1" ht="24.95" hidden="1" customHeight="1">
      <c r="A201" s="7"/>
      <c r="B201" s="574">
        <v>5</v>
      </c>
      <c r="C201" s="613"/>
      <c r="D201" s="550"/>
      <c r="E201" s="550"/>
      <c r="F201" s="550"/>
      <c r="G201" s="553"/>
      <c r="H201" s="614"/>
      <c r="I201" s="615"/>
      <c r="J201" s="228"/>
      <c r="K201" s="101">
        <f>+$K$13</f>
        <v>43232604</v>
      </c>
      <c r="L201" s="228"/>
      <c r="M201" s="101">
        <f>+$M$13</f>
        <v>0</v>
      </c>
      <c r="N201" s="562"/>
      <c r="O201" s="562"/>
      <c r="P201" s="580"/>
      <c r="Q201" s="568"/>
      <c r="R201" s="568"/>
      <c r="S201" s="571">
        <f>IF(COUNTIF(J201:M203,"CUMPLE")&gt;=1,(G201*I201),0)* (IF(N201="PRESENTÓ CERTIFICADO",1,0))* (IF(O201="ACORDE A ITEM 5.2.1 (T.R.)",1,0) )* ( IF(OR(Q201="SIN OBSERVACIÓN", Q201="REQUERIMIENTOS SUBSANADOS"),1,0)) *(IF(OR(R201="NINGUNO", R201="CUMPLEN CON LO SOLICITADO"),1,0))</f>
        <v>0</v>
      </c>
      <c r="T201" s="587"/>
      <c r="W201" s="30"/>
      <c r="X201" s="30"/>
      <c r="Y201" s="30"/>
      <c r="Z201" s="30"/>
      <c r="AA201" s="30"/>
      <c r="AB201" s="30"/>
      <c r="AC201" s="30"/>
      <c r="AD201" s="102"/>
      <c r="AE201" s="102"/>
      <c r="AF201" s="102"/>
      <c r="AG201" s="102"/>
    </row>
    <row r="202" spans="1:34" s="5" customFormat="1" ht="24.95" hidden="1" customHeight="1">
      <c r="A202" s="7"/>
      <c r="B202" s="575"/>
      <c r="C202" s="551"/>
      <c r="D202" s="551"/>
      <c r="E202" s="551"/>
      <c r="F202" s="551"/>
      <c r="G202" s="554"/>
      <c r="H202" s="557"/>
      <c r="I202" s="560"/>
      <c r="J202" s="228"/>
      <c r="K202" s="101">
        <f>+$K$14</f>
        <v>0</v>
      </c>
      <c r="L202" s="228"/>
      <c r="M202" s="101">
        <f>+$M$14</f>
        <v>0</v>
      </c>
      <c r="N202" s="563"/>
      <c r="O202" s="563"/>
      <c r="P202" s="581"/>
      <c r="Q202" s="569"/>
      <c r="R202" s="569"/>
      <c r="S202" s="572"/>
      <c r="T202" s="587"/>
      <c r="W202" s="30"/>
      <c r="X202" s="30"/>
      <c r="Y202" s="30"/>
      <c r="Z202" s="30"/>
      <c r="AA202" s="30"/>
      <c r="AB202" s="30"/>
      <c r="AC202" s="30"/>
    </row>
    <row r="203" spans="1:34" s="5" customFormat="1" ht="24.95" hidden="1" customHeight="1">
      <c r="A203" s="7"/>
      <c r="B203" s="576"/>
      <c r="C203" s="552"/>
      <c r="D203" s="552"/>
      <c r="E203" s="552"/>
      <c r="F203" s="552"/>
      <c r="G203" s="555"/>
      <c r="H203" s="558"/>
      <c r="I203" s="561"/>
      <c r="J203" s="228"/>
      <c r="K203" s="101">
        <f>+$K$15</f>
        <v>0</v>
      </c>
      <c r="L203" s="228"/>
      <c r="M203" s="101"/>
      <c r="N203" s="564"/>
      <c r="O203" s="564"/>
      <c r="P203" s="582"/>
      <c r="Q203" s="570"/>
      <c r="R203" s="570"/>
      <c r="S203" s="573"/>
      <c r="T203" s="588"/>
      <c r="W203" s="30"/>
      <c r="X203" s="30"/>
      <c r="Y203" s="30"/>
      <c r="Z203" s="30"/>
      <c r="AA203" s="30"/>
      <c r="AB203" s="30"/>
      <c r="AC203" s="30"/>
    </row>
    <row r="204" spans="1:34" s="3" customFormat="1" ht="24.95" hidden="1" customHeight="1">
      <c r="B204" s="540" t="str">
        <f>IF(S205=" "," ",IF(S205&gt;=$H$6,"CUMPLE CON LA EXPERIENCIA REQUERIDA","NO CUMPLE CON LA EXPERIENCIA REQUERIDA"))</f>
        <v>NO CUMPLE CON LA EXPERIENCIA REQUERIDA</v>
      </c>
      <c r="C204" s="541"/>
      <c r="D204" s="541"/>
      <c r="E204" s="541"/>
      <c r="F204" s="541"/>
      <c r="G204" s="541"/>
      <c r="H204" s="541"/>
      <c r="I204" s="541"/>
      <c r="J204" s="541"/>
      <c r="K204" s="541"/>
      <c r="L204" s="541"/>
      <c r="M204" s="541"/>
      <c r="N204" s="541"/>
      <c r="O204" s="542"/>
      <c r="P204" s="546" t="s">
        <v>22</v>
      </c>
      <c r="Q204" s="547"/>
      <c r="R204" s="311"/>
      <c r="S204" s="6">
        <f>IF(T189="SI",SUM(S189:S203),0)</f>
        <v>0</v>
      </c>
      <c r="T204" s="548" t="str">
        <f>IF(S205=" "," ",IF(S205&gt;=$H$6,"CUMPLE","NO CUMPLE"))</f>
        <v>NO CUMPLE</v>
      </c>
      <c r="W204" s="30"/>
      <c r="X204" s="30"/>
      <c r="Y204" s="30"/>
      <c r="Z204" s="30"/>
      <c r="AA204" s="30"/>
      <c r="AB204" s="30"/>
      <c r="AC204" s="30"/>
      <c r="AD204" s="5"/>
      <c r="AE204" s="5"/>
      <c r="AF204" s="5"/>
      <c r="AG204" s="5"/>
      <c r="AH204" s="5"/>
    </row>
    <row r="205" spans="1:34" s="5" customFormat="1" ht="24.95" hidden="1" customHeight="1">
      <c r="B205" s="543"/>
      <c r="C205" s="544"/>
      <c r="D205" s="544"/>
      <c r="E205" s="544"/>
      <c r="F205" s="544"/>
      <c r="G205" s="544"/>
      <c r="H205" s="544"/>
      <c r="I205" s="544"/>
      <c r="J205" s="544"/>
      <c r="K205" s="544"/>
      <c r="L205" s="544"/>
      <c r="M205" s="544"/>
      <c r="N205" s="544"/>
      <c r="O205" s="545"/>
      <c r="P205" s="546" t="s">
        <v>24</v>
      </c>
      <c r="Q205" s="547"/>
      <c r="R205" s="311"/>
      <c r="S205" s="55">
        <f>IFERROR((S204/$P$6)," ")</f>
        <v>0</v>
      </c>
      <c r="T205" s="549"/>
      <c r="W205" s="30"/>
      <c r="X205" s="30"/>
      <c r="Y205" s="30"/>
      <c r="Z205" s="30"/>
      <c r="AA205" s="30"/>
      <c r="AB205" s="30"/>
      <c r="AC205" s="30"/>
    </row>
    <row r="206" spans="1:34" ht="30" hidden="1" customHeight="1">
      <c r="AA206" s="30"/>
      <c r="AB206" s="30"/>
      <c r="AC206" s="30"/>
      <c r="AD206" s="5"/>
      <c r="AE206" s="5"/>
      <c r="AF206" s="5"/>
      <c r="AG206" s="5"/>
      <c r="AH206" s="3"/>
    </row>
    <row r="207" spans="1:34" ht="30" hidden="1" customHeight="1">
      <c r="AA207" s="30"/>
      <c r="AB207" s="30"/>
      <c r="AC207" s="30"/>
      <c r="AD207" s="5"/>
      <c r="AE207" s="5"/>
      <c r="AF207" s="5"/>
      <c r="AG207" s="5"/>
      <c r="AH207" s="5"/>
    </row>
    <row r="208" spans="1:34" ht="36" hidden="1" customHeight="1">
      <c r="B208" s="68">
        <v>10</v>
      </c>
      <c r="C208" s="594" t="s">
        <v>53</v>
      </c>
      <c r="D208" s="595"/>
      <c r="E208" s="596"/>
      <c r="F208" s="597" t="str">
        <f>IFERROR(VLOOKUP(B208,LISTA_OFERENTES,2,FALSE)," ")</f>
        <v>O10</v>
      </c>
      <c r="G208" s="598"/>
      <c r="H208" s="598"/>
      <c r="I208" s="598"/>
      <c r="J208" s="598"/>
      <c r="K208" s="598"/>
      <c r="L208" s="598"/>
      <c r="M208" s="598"/>
      <c r="N208" s="598"/>
      <c r="O208" s="599"/>
      <c r="P208" s="600" t="s">
        <v>75</v>
      </c>
      <c r="Q208" s="601"/>
      <c r="R208" s="602"/>
      <c r="S208" s="2">
        <f>5-(INT(COUNTBLANK(C211:C225))-10)</f>
        <v>0</v>
      </c>
      <c r="T208" s="3"/>
      <c r="AA208" s="30"/>
      <c r="AB208" s="30"/>
      <c r="AC208" s="30"/>
      <c r="AD208" s="5"/>
      <c r="AE208" s="5"/>
      <c r="AF208" s="5"/>
      <c r="AG208" s="5"/>
    </row>
    <row r="209" spans="1:34" s="102" customFormat="1" ht="30" hidden="1" customHeight="1">
      <c r="B209" s="611" t="s">
        <v>40</v>
      </c>
      <c r="C209" s="603" t="s">
        <v>15</v>
      </c>
      <c r="D209" s="603" t="s">
        <v>16</v>
      </c>
      <c r="E209" s="603" t="s">
        <v>17</v>
      </c>
      <c r="F209" s="603" t="s">
        <v>18</v>
      </c>
      <c r="G209" s="603" t="s">
        <v>19</v>
      </c>
      <c r="H209" s="603" t="s">
        <v>20</v>
      </c>
      <c r="I209" s="603" t="s">
        <v>21</v>
      </c>
      <c r="J209" s="608" t="s">
        <v>44</v>
      </c>
      <c r="K209" s="609"/>
      <c r="L209" s="609"/>
      <c r="M209" s="610"/>
      <c r="N209" s="603" t="s">
        <v>54</v>
      </c>
      <c r="O209" s="603" t="s">
        <v>55</v>
      </c>
      <c r="P209" s="103" t="s">
        <v>56</v>
      </c>
      <c r="Q209" s="103"/>
      <c r="R209" s="603" t="s">
        <v>57</v>
      </c>
      <c r="S209" s="603" t="s">
        <v>58</v>
      </c>
      <c r="T209" s="603" t="str">
        <f>T11</f>
        <v>CUMPLE CON EL REQUERIMIENTO OBLIGATORIO DE HABER EJECUTADO CONTRATOS REGISTRADOS EN EL RUP CON LA CLASIFICACIÓN EN EL CÓDIGOS 43232604.</v>
      </c>
      <c r="U209" s="104"/>
      <c r="V209" s="104"/>
      <c r="W209" s="30"/>
      <c r="X209" s="30"/>
      <c r="Y209" s="30"/>
      <c r="Z209" s="30"/>
      <c r="AA209" s="30"/>
      <c r="AB209" s="30"/>
      <c r="AC209" s="30"/>
      <c r="AD209" s="5"/>
      <c r="AE209" s="5"/>
      <c r="AF209" s="5"/>
      <c r="AG209" s="5"/>
      <c r="AH209" s="16"/>
    </row>
    <row r="210" spans="1:34" s="102" customFormat="1" ht="112.5" hidden="1" customHeight="1">
      <c r="B210" s="612"/>
      <c r="C210" s="604"/>
      <c r="D210" s="604"/>
      <c r="E210" s="604"/>
      <c r="F210" s="604"/>
      <c r="G210" s="604"/>
      <c r="H210" s="604"/>
      <c r="I210" s="604"/>
      <c r="J210" s="605" t="s">
        <v>60</v>
      </c>
      <c r="K210" s="606"/>
      <c r="L210" s="606"/>
      <c r="M210" s="607"/>
      <c r="N210" s="604"/>
      <c r="O210" s="604"/>
      <c r="P210" s="4" t="s">
        <v>13</v>
      </c>
      <c r="Q210" s="4" t="s">
        <v>59</v>
      </c>
      <c r="R210" s="604"/>
      <c r="S210" s="604"/>
      <c r="T210" s="604"/>
      <c r="U210" s="104"/>
      <c r="V210" s="104"/>
      <c r="W210" s="30"/>
      <c r="X210" s="30"/>
      <c r="Y210" s="30"/>
      <c r="Z210" s="30"/>
      <c r="AA210" s="30"/>
      <c r="AB210" s="30"/>
      <c r="AC210" s="30"/>
      <c r="AD210" s="5"/>
      <c r="AE210" s="5"/>
      <c r="AF210" s="5"/>
      <c r="AG210" s="5"/>
      <c r="AH210" s="16"/>
    </row>
    <row r="211" spans="1:34" s="5" customFormat="1" ht="24.95" hidden="1" customHeight="1">
      <c r="A211" s="7"/>
      <c r="B211" s="574">
        <v>1</v>
      </c>
      <c r="C211" s="550"/>
      <c r="D211" s="550"/>
      <c r="E211" s="550"/>
      <c r="F211" s="550"/>
      <c r="G211" s="553"/>
      <c r="H211" s="556"/>
      <c r="I211" s="559"/>
      <c r="J211" s="228"/>
      <c r="K211" s="101">
        <f>+$K$13</f>
        <v>43232604</v>
      </c>
      <c r="L211" s="228"/>
      <c r="M211" s="101">
        <f>+$M$13</f>
        <v>0</v>
      </c>
      <c r="N211" s="562"/>
      <c r="O211" s="562"/>
      <c r="P211" s="580"/>
      <c r="Q211" s="568"/>
      <c r="R211" s="568"/>
      <c r="S211" s="571">
        <f>IF(COUNTIF(J211:M213,"CUMPLE")&gt;=1,(G211*I211),0)* (IF(N211="PRESENTÓ CERTIFICADO",1,0))* (IF(O211="ACORDE A ITEM 5.2.1 (T.R.)",1,0) )* ( IF(OR(Q211="SIN OBSERVACIÓN", Q211="REQUERIMIENTOS SUBSANADOS"),1,0)) *(IF(OR(R211="NINGUNO", R211="CUMPLEN CON LO SOLICITADO"),1,0))</f>
        <v>0</v>
      </c>
      <c r="T211" s="586"/>
      <c r="W211" s="30"/>
      <c r="X211" s="30"/>
      <c r="Y211" s="30"/>
      <c r="Z211" s="30"/>
      <c r="AA211" s="30"/>
      <c r="AB211" s="30"/>
      <c r="AC211" s="30"/>
      <c r="AH211" s="102"/>
    </row>
    <row r="212" spans="1:34" s="5" customFormat="1" ht="24.95" hidden="1" customHeight="1">
      <c r="A212" s="7"/>
      <c r="B212" s="575"/>
      <c r="C212" s="551"/>
      <c r="D212" s="551"/>
      <c r="E212" s="551"/>
      <c r="F212" s="551"/>
      <c r="G212" s="554"/>
      <c r="H212" s="557"/>
      <c r="I212" s="560"/>
      <c r="J212" s="228"/>
      <c r="K212" s="101">
        <f>+$K$14</f>
        <v>0</v>
      </c>
      <c r="L212" s="228"/>
      <c r="M212" s="101">
        <f>+$M$14</f>
        <v>0</v>
      </c>
      <c r="N212" s="563"/>
      <c r="O212" s="563"/>
      <c r="P212" s="581"/>
      <c r="Q212" s="569"/>
      <c r="R212" s="569"/>
      <c r="S212" s="572"/>
      <c r="T212" s="587"/>
      <c r="W212" s="30"/>
      <c r="X212" s="30"/>
      <c r="Y212" s="30"/>
      <c r="Z212" s="30"/>
      <c r="AA212" s="30"/>
      <c r="AB212" s="30"/>
      <c r="AC212" s="30"/>
      <c r="AH212" s="102"/>
    </row>
    <row r="213" spans="1:34" s="5" customFormat="1" ht="24.95" hidden="1" customHeight="1">
      <c r="A213" s="7"/>
      <c r="B213" s="576"/>
      <c r="C213" s="552"/>
      <c r="D213" s="552"/>
      <c r="E213" s="552"/>
      <c r="F213" s="552"/>
      <c r="G213" s="555"/>
      <c r="H213" s="558"/>
      <c r="I213" s="561"/>
      <c r="J213" s="228"/>
      <c r="K213" s="101">
        <f>+$K$15</f>
        <v>0</v>
      </c>
      <c r="L213" s="228"/>
      <c r="M213" s="101"/>
      <c r="N213" s="564"/>
      <c r="O213" s="564"/>
      <c r="P213" s="582"/>
      <c r="Q213" s="570"/>
      <c r="R213" s="570"/>
      <c r="S213" s="573"/>
      <c r="T213" s="587"/>
      <c r="W213" s="30"/>
      <c r="X213" s="30"/>
      <c r="Y213" s="30"/>
      <c r="Z213" s="30"/>
      <c r="AA213" s="30"/>
      <c r="AB213" s="30"/>
      <c r="AC213" s="30"/>
    </row>
    <row r="214" spans="1:34" s="5" customFormat="1" ht="24.95" hidden="1" customHeight="1">
      <c r="A214" s="7"/>
      <c r="B214" s="574">
        <v>2</v>
      </c>
      <c r="C214" s="577"/>
      <c r="D214" s="577"/>
      <c r="E214" s="577"/>
      <c r="F214" s="550"/>
      <c r="G214" s="589"/>
      <c r="H214" s="556"/>
      <c r="I214" s="559"/>
      <c r="J214" s="228"/>
      <c r="K214" s="101">
        <f>+$K$13</f>
        <v>43232604</v>
      </c>
      <c r="L214" s="228"/>
      <c r="M214" s="101">
        <f>+$M$13</f>
        <v>0</v>
      </c>
      <c r="N214" s="562"/>
      <c r="O214" s="562"/>
      <c r="P214" s="580"/>
      <c r="Q214" s="568"/>
      <c r="R214" s="568"/>
      <c r="S214" s="571">
        <f>IF(COUNTIF(J214:M216,"CUMPLE")&gt;=1,(G214*I214),0)* (IF(N214="PRESENTÓ CERTIFICADO",1,0))* (IF(O214="ACORDE A ITEM 5.2.1 (T.R.)",1,0) )* ( IF(OR(Q214="SIN OBSERVACIÓN", Q214="REQUERIMIENTOS SUBSANADOS"),1,0)) *(IF(OR(R214="NINGUNO", R214="CUMPLEN CON LO SOLICITADO"),1,0))</f>
        <v>0</v>
      </c>
      <c r="T214" s="587"/>
      <c r="W214" s="30"/>
      <c r="X214" s="30"/>
      <c r="Y214" s="30"/>
      <c r="Z214" s="30"/>
      <c r="AA214" s="30"/>
      <c r="AB214" s="30"/>
      <c r="AC214" s="30"/>
    </row>
    <row r="215" spans="1:34" s="5" customFormat="1" ht="24.95" hidden="1" customHeight="1">
      <c r="A215" s="7"/>
      <c r="B215" s="575"/>
      <c r="C215" s="578"/>
      <c r="D215" s="578"/>
      <c r="E215" s="578"/>
      <c r="F215" s="551"/>
      <c r="G215" s="590"/>
      <c r="H215" s="557"/>
      <c r="I215" s="560"/>
      <c r="J215" s="228"/>
      <c r="K215" s="101">
        <f>+$K$14</f>
        <v>0</v>
      </c>
      <c r="L215" s="228"/>
      <c r="M215" s="101">
        <f>+$M$14</f>
        <v>0</v>
      </c>
      <c r="N215" s="563"/>
      <c r="O215" s="563"/>
      <c r="P215" s="581"/>
      <c r="Q215" s="569"/>
      <c r="R215" s="569"/>
      <c r="S215" s="572"/>
      <c r="T215" s="587"/>
      <c r="W215" s="30"/>
      <c r="X215" s="30"/>
      <c r="Y215" s="30"/>
      <c r="Z215" s="30"/>
      <c r="AA215" s="30"/>
      <c r="AB215" s="30"/>
      <c r="AC215" s="30"/>
    </row>
    <row r="216" spans="1:34" s="5" customFormat="1" ht="24.95" hidden="1" customHeight="1">
      <c r="A216" s="7"/>
      <c r="B216" s="576"/>
      <c r="C216" s="579"/>
      <c r="D216" s="579"/>
      <c r="E216" s="579"/>
      <c r="F216" s="552"/>
      <c r="G216" s="591"/>
      <c r="H216" s="558"/>
      <c r="I216" s="561"/>
      <c r="J216" s="228"/>
      <c r="K216" s="101">
        <f>+$K$15</f>
        <v>0</v>
      </c>
      <c r="L216" s="228"/>
      <c r="M216" s="101"/>
      <c r="N216" s="564"/>
      <c r="O216" s="564"/>
      <c r="P216" s="582"/>
      <c r="Q216" s="570"/>
      <c r="R216" s="570"/>
      <c r="S216" s="573"/>
      <c r="T216" s="587"/>
      <c r="W216" s="30"/>
      <c r="X216" s="30"/>
      <c r="Y216" s="30"/>
      <c r="Z216" s="30"/>
    </row>
    <row r="217" spans="1:34" s="5" customFormat="1" ht="24.95" hidden="1" customHeight="1">
      <c r="A217" s="7"/>
      <c r="B217" s="574">
        <v>3</v>
      </c>
      <c r="C217" s="550"/>
      <c r="D217" s="550"/>
      <c r="E217" s="550"/>
      <c r="F217" s="550"/>
      <c r="G217" s="553"/>
      <c r="H217" s="556"/>
      <c r="I217" s="559"/>
      <c r="J217" s="228"/>
      <c r="K217" s="101">
        <f>+$K$13</f>
        <v>43232604</v>
      </c>
      <c r="L217" s="228"/>
      <c r="M217" s="101">
        <f>+$M$13</f>
        <v>0</v>
      </c>
      <c r="N217" s="562"/>
      <c r="O217" s="562"/>
      <c r="P217" s="580"/>
      <c r="Q217" s="568"/>
      <c r="R217" s="568"/>
      <c r="S217" s="571">
        <f>IF(COUNTIF(J217:M219,"CUMPLE")&gt;=1,(G217*I217),0)* (IF(N217="PRESENTÓ CERTIFICADO",1,0))* (IF(O217="ACORDE A ITEM 5.2.1 (T.R.)",1,0) )* ( IF(OR(Q217="SIN OBSERVACIÓN", Q217="REQUERIMIENTOS SUBSANADOS"),1,0)) *(IF(OR(R217="NINGUNO", R217="CUMPLEN CON LO SOLICITADO"),1,0))</f>
        <v>0</v>
      </c>
      <c r="T217" s="587"/>
      <c r="W217" s="30"/>
      <c r="X217" s="30"/>
      <c r="Y217" s="30"/>
      <c r="Z217" s="30"/>
      <c r="AA217" s="3"/>
      <c r="AB217" s="3"/>
      <c r="AC217" s="3"/>
      <c r="AD217" s="3"/>
      <c r="AE217" s="3"/>
      <c r="AF217" s="3"/>
      <c r="AG217" s="3"/>
    </row>
    <row r="218" spans="1:34" s="5" customFormat="1" ht="24.95" hidden="1" customHeight="1">
      <c r="A218" s="7"/>
      <c r="B218" s="575"/>
      <c r="C218" s="551"/>
      <c r="D218" s="551"/>
      <c r="E218" s="551"/>
      <c r="F218" s="551"/>
      <c r="G218" s="554"/>
      <c r="H218" s="557"/>
      <c r="I218" s="560"/>
      <c r="J218" s="228"/>
      <c r="K218" s="101">
        <f>+$K$14</f>
        <v>0</v>
      </c>
      <c r="L218" s="228"/>
      <c r="M218" s="101">
        <f>+$M$14</f>
        <v>0</v>
      </c>
      <c r="N218" s="563"/>
      <c r="O218" s="563"/>
      <c r="P218" s="581"/>
      <c r="Q218" s="569"/>
      <c r="R218" s="569"/>
      <c r="S218" s="572"/>
      <c r="T218" s="587"/>
      <c r="W218" s="30"/>
      <c r="X218" s="30"/>
      <c r="Y218" s="30"/>
      <c r="Z218" s="30"/>
    </row>
    <row r="219" spans="1:34" s="5" customFormat="1" ht="24.95" hidden="1" customHeight="1">
      <c r="A219" s="7"/>
      <c r="B219" s="576"/>
      <c r="C219" s="552"/>
      <c r="D219" s="552"/>
      <c r="E219" s="552"/>
      <c r="F219" s="552"/>
      <c r="G219" s="555"/>
      <c r="H219" s="558"/>
      <c r="I219" s="561"/>
      <c r="J219" s="228"/>
      <c r="K219" s="101">
        <f>+$K$15</f>
        <v>0</v>
      </c>
      <c r="L219" s="228"/>
      <c r="M219" s="101"/>
      <c r="N219" s="564"/>
      <c r="O219" s="564"/>
      <c r="P219" s="582"/>
      <c r="Q219" s="570"/>
      <c r="R219" s="570"/>
      <c r="S219" s="573"/>
      <c r="T219" s="587"/>
      <c r="W219" s="30"/>
      <c r="X219" s="30"/>
      <c r="Y219" s="30"/>
      <c r="Z219" s="30"/>
      <c r="AA219" s="16"/>
      <c r="AB219" s="16"/>
      <c r="AC219" s="16"/>
      <c r="AD219" s="16"/>
      <c r="AE219" s="16"/>
      <c r="AF219" s="16"/>
      <c r="AG219" s="16"/>
    </row>
    <row r="220" spans="1:34" s="5" customFormat="1" ht="24.95" hidden="1" customHeight="1">
      <c r="A220" s="7"/>
      <c r="B220" s="574">
        <v>4</v>
      </c>
      <c r="C220" s="577"/>
      <c r="D220" s="577"/>
      <c r="E220" s="577"/>
      <c r="F220" s="577"/>
      <c r="G220" s="589"/>
      <c r="H220" s="556"/>
      <c r="I220" s="695"/>
      <c r="J220" s="228"/>
      <c r="K220" s="101">
        <f>+$K$13</f>
        <v>43232604</v>
      </c>
      <c r="L220" s="228"/>
      <c r="M220" s="101">
        <f>+$M$13</f>
        <v>0</v>
      </c>
      <c r="N220" s="562"/>
      <c r="O220" s="562"/>
      <c r="P220" s="565"/>
      <c r="Q220" s="583"/>
      <c r="R220" s="583"/>
      <c r="S220" s="571">
        <f>IF(COUNTIF(J220:M222,"CUMPLE")&gt;=1,(G220*I220),0)* (IF(N220="PRESENTÓ CERTIFICADO",1,0))* (IF(O220="ACORDE A ITEM 5.2.1 (T.R.)",1,0) )* ( IF(OR(Q220="SIN OBSERVACIÓN", Q220="REQUERIMIENTOS SUBSANADOS"),1,0)) *(IF(OR(R220="NINGUNO", R220="CUMPLEN CON LO SOLICITADO"),1,0))</f>
        <v>0</v>
      </c>
      <c r="T220" s="587"/>
      <c r="W220" s="30"/>
      <c r="X220" s="30"/>
      <c r="Y220" s="30"/>
      <c r="Z220" s="30"/>
      <c r="AA220" s="16"/>
      <c r="AB220" s="16"/>
      <c r="AC220" s="16"/>
      <c r="AD220" s="16"/>
      <c r="AE220" s="16"/>
      <c r="AF220" s="16"/>
      <c r="AG220" s="16"/>
    </row>
    <row r="221" spans="1:34" s="5" customFormat="1" ht="24.95" hidden="1" customHeight="1">
      <c r="A221" s="7"/>
      <c r="B221" s="575"/>
      <c r="C221" s="578"/>
      <c r="D221" s="578"/>
      <c r="E221" s="578"/>
      <c r="F221" s="578"/>
      <c r="G221" s="590"/>
      <c r="H221" s="557"/>
      <c r="I221" s="696"/>
      <c r="J221" s="228"/>
      <c r="K221" s="101">
        <f>+$K$14</f>
        <v>0</v>
      </c>
      <c r="L221" s="228"/>
      <c r="M221" s="101">
        <f>+$M$14</f>
        <v>0</v>
      </c>
      <c r="N221" s="563"/>
      <c r="O221" s="563"/>
      <c r="P221" s="566"/>
      <c r="Q221" s="584"/>
      <c r="R221" s="584"/>
      <c r="S221" s="572"/>
      <c r="T221" s="587"/>
      <c r="W221" s="30"/>
      <c r="X221" s="30"/>
      <c r="Y221" s="30"/>
      <c r="Z221" s="30"/>
      <c r="AA221" s="16"/>
      <c r="AB221" s="16"/>
      <c r="AC221" s="16"/>
      <c r="AD221" s="16"/>
      <c r="AE221" s="16"/>
      <c r="AF221" s="16"/>
      <c r="AG221" s="16"/>
    </row>
    <row r="222" spans="1:34" s="5" customFormat="1" ht="24.95" hidden="1" customHeight="1">
      <c r="A222" s="7"/>
      <c r="B222" s="576"/>
      <c r="C222" s="579"/>
      <c r="D222" s="579"/>
      <c r="E222" s="579"/>
      <c r="F222" s="579"/>
      <c r="G222" s="591"/>
      <c r="H222" s="558"/>
      <c r="I222" s="697"/>
      <c r="J222" s="228"/>
      <c r="K222" s="101">
        <f>+$K$15</f>
        <v>0</v>
      </c>
      <c r="L222" s="228"/>
      <c r="M222" s="101"/>
      <c r="N222" s="564"/>
      <c r="O222" s="564"/>
      <c r="P222" s="567"/>
      <c r="Q222" s="585"/>
      <c r="R222" s="585"/>
      <c r="S222" s="573"/>
      <c r="T222" s="587"/>
      <c r="W222" s="30"/>
      <c r="X222" s="30"/>
      <c r="Y222" s="30"/>
      <c r="Z222" s="30"/>
      <c r="AA222" s="30"/>
      <c r="AB222" s="30"/>
      <c r="AC222" s="30"/>
      <c r="AD222" s="102"/>
      <c r="AE222" s="102"/>
      <c r="AF222" s="102"/>
      <c r="AG222" s="102"/>
    </row>
    <row r="223" spans="1:34" s="5" customFormat="1" ht="24.95" hidden="1" customHeight="1">
      <c r="A223" s="7"/>
      <c r="B223" s="574">
        <v>5</v>
      </c>
      <c r="C223" s="550"/>
      <c r="D223" s="550"/>
      <c r="E223" s="550"/>
      <c r="F223" s="550"/>
      <c r="G223" s="553"/>
      <c r="H223" s="556"/>
      <c r="I223" s="559"/>
      <c r="J223" s="228"/>
      <c r="K223" s="101">
        <f>+$K$13</f>
        <v>43232604</v>
      </c>
      <c r="L223" s="228"/>
      <c r="M223" s="101">
        <f>+$M$13</f>
        <v>0</v>
      </c>
      <c r="N223" s="562"/>
      <c r="O223" s="562"/>
      <c r="P223" s="580"/>
      <c r="Q223" s="568"/>
      <c r="R223" s="568"/>
      <c r="S223" s="571">
        <f>IF(COUNTIF(J223:M225,"CUMPLE")&gt;=1,(G223*I223),0)* (IF(N223="PRESENTÓ CERTIFICADO",1,0))* (IF(O223="ACORDE A ITEM 5.2.1 (T.R.)",1,0) )* ( IF(OR(Q223="SIN OBSERVACIÓN", Q223="REQUERIMIENTOS SUBSANADOS"),1,0)) *(IF(OR(R223="NINGUNO", R223="CUMPLEN CON LO SOLICITADO"),1,0))</f>
        <v>0</v>
      </c>
      <c r="T223" s="587"/>
      <c r="W223" s="30"/>
      <c r="X223" s="30"/>
      <c r="Y223" s="30"/>
      <c r="Z223" s="30"/>
      <c r="AA223" s="30"/>
      <c r="AB223" s="30"/>
      <c r="AC223" s="30"/>
      <c r="AD223" s="102"/>
      <c r="AE223" s="102"/>
      <c r="AF223" s="102"/>
      <c r="AG223" s="102"/>
    </row>
    <row r="224" spans="1:34" s="5" customFormat="1" ht="24.95" hidden="1" customHeight="1">
      <c r="A224" s="7"/>
      <c r="B224" s="575"/>
      <c r="C224" s="551"/>
      <c r="D224" s="551"/>
      <c r="E224" s="551"/>
      <c r="F224" s="551"/>
      <c r="G224" s="554"/>
      <c r="H224" s="557"/>
      <c r="I224" s="560"/>
      <c r="J224" s="228"/>
      <c r="K224" s="101">
        <f>+$K$14</f>
        <v>0</v>
      </c>
      <c r="L224" s="228"/>
      <c r="M224" s="101">
        <f>+$M$14</f>
        <v>0</v>
      </c>
      <c r="N224" s="563"/>
      <c r="O224" s="563"/>
      <c r="P224" s="581"/>
      <c r="Q224" s="569"/>
      <c r="R224" s="569"/>
      <c r="S224" s="572"/>
      <c r="T224" s="587"/>
      <c r="W224" s="30"/>
      <c r="X224" s="30"/>
      <c r="Y224" s="30"/>
      <c r="Z224" s="30"/>
      <c r="AA224" s="30"/>
      <c r="AB224" s="30"/>
      <c r="AC224" s="30"/>
    </row>
    <row r="225" spans="1:34" s="5" customFormat="1" ht="24.95" hidden="1" customHeight="1">
      <c r="A225" s="7"/>
      <c r="B225" s="576"/>
      <c r="C225" s="552"/>
      <c r="D225" s="552"/>
      <c r="E225" s="552"/>
      <c r="F225" s="552"/>
      <c r="G225" s="555"/>
      <c r="H225" s="558"/>
      <c r="I225" s="561"/>
      <c r="J225" s="228"/>
      <c r="K225" s="101">
        <f>+$K$15</f>
        <v>0</v>
      </c>
      <c r="L225" s="228"/>
      <c r="M225" s="101"/>
      <c r="N225" s="564"/>
      <c r="O225" s="564"/>
      <c r="P225" s="582"/>
      <c r="Q225" s="570"/>
      <c r="R225" s="570"/>
      <c r="S225" s="573"/>
      <c r="T225" s="588"/>
      <c r="W225" s="30"/>
      <c r="X225" s="30"/>
      <c r="Y225" s="30"/>
      <c r="Z225" s="30"/>
      <c r="AA225" s="30"/>
      <c r="AB225" s="30"/>
      <c r="AC225" s="30"/>
    </row>
    <row r="226" spans="1:34" s="3" customFormat="1" ht="24.95" hidden="1" customHeight="1">
      <c r="B226" s="540" t="str">
        <f>IF(S227=" "," ",IF(S227&gt;=$H$6,"CUMPLE CON LA EXPERIENCIA REQUERIDA","NO CUMPLE CON LA EXPERIENCIA REQUERIDA"))</f>
        <v>NO CUMPLE CON LA EXPERIENCIA REQUERIDA</v>
      </c>
      <c r="C226" s="541"/>
      <c r="D226" s="541"/>
      <c r="E226" s="541"/>
      <c r="F226" s="541"/>
      <c r="G226" s="541"/>
      <c r="H226" s="541"/>
      <c r="I226" s="541"/>
      <c r="J226" s="541"/>
      <c r="K226" s="541"/>
      <c r="L226" s="541"/>
      <c r="M226" s="541"/>
      <c r="N226" s="541"/>
      <c r="O226" s="542"/>
      <c r="P226" s="546" t="s">
        <v>22</v>
      </c>
      <c r="Q226" s="547"/>
      <c r="R226" s="311"/>
      <c r="S226" s="6">
        <f>IF(T211="SI",SUM(S211:S225),0)</f>
        <v>0</v>
      </c>
      <c r="T226" s="548" t="str">
        <f>IF(S227=" "," ",IF(S227&gt;=$H$6,"CUMPLE","NO CUMPLE"))</f>
        <v>NO CUMPLE</v>
      </c>
      <c r="W226" s="30"/>
      <c r="X226" s="30"/>
      <c r="Y226" s="30"/>
      <c r="Z226" s="30"/>
      <c r="AA226" s="30"/>
      <c r="AB226" s="30"/>
      <c r="AC226" s="30"/>
      <c r="AD226" s="5"/>
      <c r="AE226" s="5"/>
      <c r="AF226" s="5"/>
      <c r="AG226" s="5"/>
      <c r="AH226" s="5"/>
    </row>
    <row r="227" spans="1:34" s="5" customFormat="1" ht="24.95" hidden="1" customHeight="1">
      <c r="B227" s="543"/>
      <c r="C227" s="544"/>
      <c r="D227" s="544"/>
      <c r="E227" s="544"/>
      <c r="F227" s="544"/>
      <c r="G227" s="544"/>
      <c r="H227" s="544"/>
      <c r="I227" s="544"/>
      <c r="J227" s="544"/>
      <c r="K227" s="544"/>
      <c r="L227" s="544"/>
      <c r="M227" s="544"/>
      <c r="N227" s="544"/>
      <c r="O227" s="545"/>
      <c r="P227" s="546" t="s">
        <v>24</v>
      </c>
      <c r="Q227" s="547"/>
      <c r="R227" s="311"/>
      <c r="S227" s="55">
        <f>IFERROR((S226/$P$6)," ")</f>
        <v>0</v>
      </c>
      <c r="T227" s="549"/>
      <c r="W227" s="30"/>
      <c r="X227" s="30"/>
      <c r="Y227" s="30"/>
      <c r="Z227" s="30"/>
      <c r="AA227" s="30"/>
      <c r="AB227" s="30"/>
      <c r="AC227" s="30"/>
    </row>
    <row r="228" spans="1:34" ht="30" hidden="1" customHeight="1">
      <c r="AA228" s="30"/>
      <c r="AB228" s="30"/>
      <c r="AC228" s="30"/>
      <c r="AD228" s="5"/>
      <c r="AE228" s="5"/>
      <c r="AF228" s="5"/>
      <c r="AG228" s="5"/>
      <c r="AH228" s="3"/>
    </row>
    <row r="229" spans="1:34" ht="30" hidden="1" customHeight="1">
      <c r="AA229" s="30"/>
      <c r="AB229" s="30"/>
      <c r="AC229" s="30"/>
      <c r="AD229" s="5"/>
      <c r="AE229" s="5"/>
      <c r="AF229" s="5"/>
      <c r="AG229" s="5"/>
      <c r="AH229" s="5"/>
    </row>
    <row r="230" spans="1:34" ht="36" hidden="1" customHeight="1">
      <c r="B230" s="68">
        <v>11</v>
      </c>
      <c r="C230" s="594" t="s">
        <v>53</v>
      </c>
      <c r="D230" s="595"/>
      <c r="E230" s="596"/>
      <c r="F230" s="597" t="str">
        <f>IFERROR(VLOOKUP(B230,LISTA_OFERENTES,2,FALSE)," ")</f>
        <v>O11</v>
      </c>
      <c r="G230" s="598"/>
      <c r="H230" s="598"/>
      <c r="I230" s="598"/>
      <c r="J230" s="598"/>
      <c r="K230" s="598"/>
      <c r="L230" s="598"/>
      <c r="M230" s="598"/>
      <c r="N230" s="598"/>
      <c r="O230" s="599"/>
      <c r="P230" s="600" t="s">
        <v>75</v>
      </c>
      <c r="Q230" s="601"/>
      <c r="R230" s="602"/>
      <c r="S230" s="2">
        <f>5-(INT(COUNTBLANK(C233:C247))-10)</f>
        <v>0</v>
      </c>
      <c r="T230" s="3"/>
      <c r="AA230" s="30"/>
      <c r="AB230" s="30"/>
      <c r="AC230" s="30"/>
      <c r="AD230" s="5"/>
      <c r="AE230" s="5"/>
      <c r="AF230" s="5"/>
      <c r="AG230" s="5"/>
    </row>
    <row r="231" spans="1:34" s="102" customFormat="1" ht="30" hidden="1" customHeight="1">
      <c r="B231" s="611" t="s">
        <v>40</v>
      </c>
      <c r="C231" s="603" t="s">
        <v>15</v>
      </c>
      <c r="D231" s="603" t="s">
        <v>16</v>
      </c>
      <c r="E231" s="603" t="s">
        <v>17</v>
      </c>
      <c r="F231" s="603" t="s">
        <v>18</v>
      </c>
      <c r="G231" s="603" t="s">
        <v>19</v>
      </c>
      <c r="H231" s="603" t="s">
        <v>20</v>
      </c>
      <c r="I231" s="603" t="s">
        <v>21</v>
      </c>
      <c r="J231" s="608" t="s">
        <v>44</v>
      </c>
      <c r="K231" s="609"/>
      <c r="L231" s="609"/>
      <c r="M231" s="610"/>
      <c r="N231" s="603" t="s">
        <v>54</v>
      </c>
      <c r="O231" s="603" t="s">
        <v>55</v>
      </c>
      <c r="P231" s="103" t="s">
        <v>56</v>
      </c>
      <c r="Q231" s="103"/>
      <c r="R231" s="603" t="s">
        <v>57</v>
      </c>
      <c r="S231" s="603" t="s">
        <v>58</v>
      </c>
      <c r="T231" s="603" t="str">
        <f>T11</f>
        <v>CUMPLE CON EL REQUERIMIENTO OBLIGATORIO DE HABER EJECUTADO CONTRATOS REGISTRADOS EN EL RUP CON LA CLASIFICACIÓN EN EL CÓDIGOS 43232604.</v>
      </c>
      <c r="U231" s="104"/>
      <c r="V231" s="104"/>
      <c r="W231" s="30"/>
      <c r="X231" s="30"/>
      <c r="Y231" s="30"/>
      <c r="Z231" s="30"/>
      <c r="AA231" s="30"/>
      <c r="AB231" s="30"/>
      <c r="AC231" s="30"/>
      <c r="AD231" s="5"/>
      <c r="AE231" s="5"/>
      <c r="AF231" s="5"/>
      <c r="AG231" s="5"/>
      <c r="AH231" s="16"/>
    </row>
    <row r="232" spans="1:34" s="102" customFormat="1" ht="113.25" hidden="1" customHeight="1">
      <c r="B232" s="612"/>
      <c r="C232" s="604"/>
      <c r="D232" s="604"/>
      <c r="E232" s="604"/>
      <c r="F232" s="604"/>
      <c r="G232" s="604"/>
      <c r="H232" s="604"/>
      <c r="I232" s="604"/>
      <c r="J232" s="605" t="s">
        <v>60</v>
      </c>
      <c r="K232" s="606"/>
      <c r="L232" s="606"/>
      <c r="M232" s="607"/>
      <c r="N232" s="604"/>
      <c r="O232" s="604"/>
      <c r="P232" s="4" t="s">
        <v>13</v>
      </c>
      <c r="Q232" s="4" t="s">
        <v>59</v>
      </c>
      <c r="R232" s="604"/>
      <c r="S232" s="604"/>
      <c r="T232" s="604"/>
      <c r="U232" s="104"/>
      <c r="V232" s="104"/>
      <c r="W232" s="30"/>
      <c r="X232" s="30"/>
      <c r="Y232" s="30"/>
      <c r="Z232" s="30"/>
      <c r="AA232" s="30"/>
      <c r="AB232" s="30"/>
      <c r="AC232" s="30"/>
      <c r="AD232" s="5"/>
      <c r="AE232" s="5"/>
      <c r="AF232" s="5"/>
      <c r="AG232" s="5"/>
      <c r="AH232" s="16"/>
    </row>
    <row r="233" spans="1:34" s="5" customFormat="1" ht="24.95" hidden="1" customHeight="1">
      <c r="A233" s="7"/>
      <c r="B233" s="574">
        <v>1</v>
      </c>
      <c r="C233" s="550"/>
      <c r="D233" s="550"/>
      <c r="E233" s="550"/>
      <c r="F233" s="550"/>
      <c r="G233" s="553"/>
      <c r="H233" s="556"/>
      <c r="I233" s="559"/>
      <c r="J233" s="228"/>
      <c r="K233" s="101">
        <f>+$K$13</f>
        <v>43232604</v>
      </c>
      <c r="L233" s="228"/>
      <c r="M233" s="101">
        <f>+$M$13</f>
        <v>0</v>
      </c>
      <c r="N233" s="562"/>
      <c r="O233" s="562"/>
      <c r="P233" s="565"/>
      <c r="Q233" s="583"/>
      <c r="R233" s="583"/>
      <c r="S233" s="571">
        <f>IF(COUNTIF(J233:M235,"CUMPLE")&gt;=1,(G233*I233),0)* (IF(N233="PRESENTÓ CERTIFICADO",1,0))* (IF(O233="ACORDE A ITEM 5.2.1 (T.R.)",1,0) )* ( IF(OR(Q233="SIN OBSERVACIÓN", Q233="REQUERIMIENTOS SUBSANADOS"),1,0)) *(IF(OR(R233="NINGUNO", R233="CUMPLEN CON LO SOLICITADO"),1,0))</f>
        <v>0</v>
      </c>
      <c r="T233" s="586"/>
      <c r="W233" s="30"/>
      <c r="X233" s="30"/>
      <c r="Y233" s="30"/>
      <c r="Z233" s="30"/>
      <c r="AA233" s="30"/>
      <c r="AB233" s="30"/>
      <c r="AC233" s="30"/>
      <c r="AH233" s="102"/>
    </row>
    <row r="234" spans="1:34" s="5" customFormat="1" ht="24.95" hidden="1" customHeight="1">
      <c r="A234" s="7"/>
      <c r="B234" s="575"/>
      <c r="C234" s="551"/>
      <c r="D234" s="551"/>
      <c r="E234" s="551"/>
      <c r="F234" s="551"/>
      <c r="G234" s="554"/>
      <c r="H234" s="557"/>
      <c r="I234" s="560"/>
      <c r="J234" s="228"/>
      <c r="K234" s="101">
        <f>+$K$14</f>
        <v>0</v>
      </c>
      <c r="L234" s="228"/>
      <c r="M234" s="101">
        <f>+$M$14</f>
        <v>0</v>
      </c>
      <c r="N234" s="563"/>
      <c r="O234" s="563"/>
      <c r="P234" s="566"/>
      <c r="Q234" s="584"/>
      <c r="R234" s="584"/>
      <c r="S234" s="572"/>
      <c r="T234" s="587"/>
      <c r="W234" s="30"/>
      <c r="X234" s="30"/>
      <c r="Y234" s="30"/>
      <c r="Z234" s="30"/>
      <c r="AA234" s="30"/>
      <c r="AB234" s="30"/>
      <c r="AC234" s="30"/>
      <c r="AH234" s="102"/>
    </row>
    <row r="235" spans="1:34" s="5" customFormat="1" ht="24.95" hidden="1" customHeight="1">
      <c r="A235" s="7"/>
      <c r="B235" s="576"/>
      <c r="C235" s="552"/>
      <c r="D235" s="552"/>
      <c r="E235" s="552"/>
      <c r="F235" s="552"/>
      <c r="G235" s="555"/>
      <c r="H235" s="558"/>
      <c r="I235" s="561"/>
      <c r="J235" s="228"/>
      <c r="K235" s="101">
        <f>+$K$15</f>
        <v>0</v>
      </c>
      <c r="L235" s="228"/>
      <c r="M235" s="101"/>
      <c r="N235" s="564"/>
      <c r="O235" s="564"/>
      <c r="P235" s="567"/>
      <c r="Q235" s="585"/>
      <c r="R235" s="585"/>
      <c r="S235" s="573"/>
      <c r="T235" s="587"/>
      <c r="W235" s="30"/>
      <c r="X235" s="30"/>
      <c r="Y235" s="30"/>
      <c r="Z235" s="30"/>
      <c r="AA235" s="30"/>
      <c r="AB235" s="30"/>
      <c r="AC235" s="30"/>
    </row>
    <row r="236" spans="1:34" s="5" customFormat="1" ht="24.95" hidden="1" customHeight="1">
      <c r="A236" s="7"/>
      <c r="B236" s="574">
        <v>2</v>
      </c>
      <c r="C236" s="577"/>
      <c r="D236" s="577"/>
      <c r="E236" s="577"/>
      <c r="F236" s="550"/>
      <c r="G236" s="589"/>
      <c r="H236" s="556"/>
      <c r="I236" s="695"/>
      <c r="J236" s="228"/>
      <c r="K236" s="101">
        <f>+$K$13</f>
        <v>43232604</v>
      </c>
      <c r="L236" s="228"/>
      <c r="M236" s="101">
        <f>+$M$13</f>
        <v>0</v>
      </c>
      <c r="N236" s="562"/>
      <c r="O236" s="562"/>
      <c r="P236" s="565"/>
      <c r="Q236" s="583"/>
      <c r="R236" s="583"/>
      <c r="S236" s="571">
        <f>IF(COUNTIF(J236:M238,"CUMPLE")&gt;=1,(G236*I236),0)* (IF(N236="PRESENTÓ CERTIFICADO",1,0))* (IF(O236="ACORDE A ITEM 5.2.1 (T.R.)",1,0) )* ( IF(OR(Q236="SIN OBSERVACIÓN", Q236="REQUERIMIENTOS SUBSANADOS"),1,0)) *(IF(OR(R236="NINGUNO", R236="CUMPLEN CON LO SOLICITADO"),1,0))</f>
        <v>0</v>
      </c>
      <c r="T236" s="587"/>
      <c r="W236" s="30"/>
      <c r="X236" s="30"/>
      <c r="Y236" s="30"/>
      <c r="Z236" s="30"/>
      <c r="AA236" s="30"/>
      <c r="AB236" s="30"/>
      <c r="AC236" s="30"/>
    </row>
    <row r="237" spans="1:34" s="5" customFormat="1" ht="24.95" hidden="1" customHeight="1">
      <c r="A237" s="7"/>
      <c r="B237" s="575"/>
      <c r="C237" s="578"/>
      <c r="D237" s="578"/>
      <c r="E237" s="578"/>
      <c r="F237" s="551"/>
      <c r="G237" s="590"/>
      <c r="H237" s="557"/>
      <c r="I237" s="696"/>
      <c r="J237" s="228"/>
      <c r="K237" s="101">
        <f>+$K$14</f>
        <v>0</v>
      </c>
      <c r="L237" s="228"/>
      <c r="M237" s="101">
        <f>+$M$14</f>
        <v>0</v>
      </c>
      <c r="N237" s="563"/>
      <c r="O237" s="563"/>
      <c r="P237" s="566"/>
      <c r="Q237" s="584"/>
      <c r="R237" s="584"/>
      <c r="S237" s="572"/>
      <c r="T237" s="587"/>
      <c r="W237" s="30"/>
      <c r="X237" s="30"/>
      <c r="Y237" s="30"/>
      <c r="Z237" s="30"/>
      <c r="AA237" s="30"/>
      <c r="AB237" s="30"/>
      <c r="AC237" s="30"/>
    </row>
    <row r="238" spans="1:34" s="5" customFormat="1" ht="24.95" hidden="1" customHeight="1">
      <c r="A238" s="7"/>
      <c r="B238" s="576"/>
      <c r="C238" s="579"/>
      <c r="D238" s="579"/>
      <c r="E238" s="579"/>
      <c r="F238" s="552"/>
      <c r="G238" s="591"/>
      <c r="H238" s="558"/>
      <c r="I238" s="697"/>
      <c r="J238" s="228"/>
      <c r="K238" s="101">
        <f>+$K$15</f>
        <v>0</v>
      </c>
      <c r="L238" s="228"/>
      <c r="M238" s="101"/>
      <c r="N238" s="564"/>
      <c r="O238" s="564"/>
      <c r="P238" s="567"/>
      <c r="Q238" s="585"/>
      <c r="R238" s="585"/>
      <c r="S238" s="573"/>
      <c r="T238" s="587"/>
      <c r="W238" s="30"/>
      <c r="X238" s="30"/>
      <c r="Y238" s="30"/>
      <c r="Z238" s="30"/>
    </row>
    <row r="239" spans="1:34" s="5" customFormat="1" ht="24.95" hidden="1" customHeight="1">
      <c r="A239" s="7"/>
      <c r="B239" s="574">
        <v>3</v>
      </c>
      <c r="C239" s="550"/>
      <c r="D239" s="550"/>
      <c r="E239" s="550"/>
      <c r="F239" s="550"/>
      <c r="G239" s="553"/>
      <c r="H239" s="556"/>
      <c r="I239" s="559"/>
      <c r="J239" s="228"/>
      <c r="K239" s="101">
        <f>+$K$13</f>
        <v>43232604</v>
      </c>
      <c r="L239" s="228"/>
      <c r="M239" s="101">
        <f>+$M$13</f>
        <v>0</v>
      </c>
      <c r="N239" s="562"/>
      <c r="O239" s="562"/>
      <c r="P239" s="580"/>
      <c r="Q239" s="568"/>
      <c r="R239" s="568"/>
      <c r="S239" s="571">
        <f>IF(COUNTIF(J239:M241,"CUMPLE")&gt;=1,(G239*I239),0)* (IF(N239="PRESENTÓ CERTIFICADO",1,0))* (IF(O239="ACORDE A ITEM 5.2.1 (T.R.)",1,0) )* ( IF(OR(Q239="SIN OBSERVACIÓN", Q239="REQUERIMIENTOS SUBSANADOS"),1,0)) *(IF(OR(R239="NINGUNO", R239="CUMPLEN CON LO SOLICITADO"),1,0))</f>
        <v>0</v>
      </c>
      <c r="T239" s="587"/>
      <c r="W239" s="30"/>
      <c r="X239" s="30"/>
      <c r="Y239" s="30"/>
      <c r="Z239" s="30"/>
      <c r="AA239" s="3"/>
      <c r="AB239" s="3"/>
      <c r="AC239" s="3"/>
      <c r="AD239" s="3"/>
      <c r="AE239" s="3"/>
      <c r="AF239" s="3"/>
      <c r="AG239" s="3"/>
    </row>
    <row r="240" spans="1:34" s="5" customFormat="1" ht="24.95" hidden="1" customHeight="1">
      <c r="A240" s="7"/>
      <c r="B240" s="575"/>
      <c r="C240" s="551"/>
      <c r="D240" s="551"/>
      <c r="E240" s="551"/>
      <c r="F240" s="551"/>
      <c r="G240" s="554"/>
      <c r="H240" s="557"/>
      <c r="I240" s="560"/>
      <c r="J240" s="228"/>
      <c r="K240" s="101">
        <f>+$K$14</f>
        <v>0</v>
      </c>
      <c r="L240" s="228"/>
      <c r="M240" s="101">
        <f>+$M$14</f>
        <v>0</v>
      </c>
      <c r="N240" s="563"/>
      <c r="O240" s="563"/>
      <c r="P240" s="581"/>
      <c r="Q240" s="569"/>
      <c r="R240" s="569"/>
      <c r="S240" s="572"/>
      <c r="T240" s="587"/>
      <c r="W240" s="30"/>
      <c r="X240" s="30"/>
      <c r="Y240" s="30"/>
      <c r="Z240" s="30"/>
    </row>
    <row r="241" spans="1:34" s="5" customFormat="1" ht="24.95" hidden="1" customHeight="1">
      <c r="A241" s="7"/>
      <c r="B241" s="576"/>
      <c r="C241" s="552"/>
      <c r="D241" s="552"/>
      <c r="E241" s="552"/>
      <c r="F241" s="552"/>
      <c r="G241" s="555"/>
      <c r="H241" s="558"/>
      <c r="I241" s="561"/>
      <c r="J241" s="228"/>
      <c r="K241" s="101">
        <f>+$K$15</f>
        <v>0</v>
      </c>
      <c r="L241" s="228"/>
      <c r="M241" s="101"/>
      <c r="N241" s="564"/>
      <c r="O241" s="564"/>
      <c r="P241" s="582"/>
      <c r="Q241" s="570"/>
      <c r="R241" s="570"/>
      <c r="S241" s="573"/>
      <c r="T241" s="587"/>
      <c r="W241" s="30"/>
      <c r="X241" s="30"/>
      <c r="Y241" s="30"/>
      <c r="Z241" s="30"/>
      <c r="AA241" s="16"/>
      <c r="AB241" s="16"/>
      <c r="AC241" s="16"/>
      <c r="AD241" s="16"/>
      <c r="AE241" s="16"/>
      <c r="AF241" s="16"/>
      <c r="AG241" s="16"/>
    </row>
    <row r="242" spans="1:34" s="5" customFormat="1" ht="24.95" hidden="1" customHeight="1">
      <c r="A242" s="7"/>
      <c r="B242" s="574">
        <v>4</v>
      </c>
      <c r="C242" s="577"/>
      <c r="D242" s="577"/>
      <c r="E242" s="577"/>
      <c r="F242" s="577"/>
      <c r="G242" s="589"/>
      <c r="H242" s="556"/>
      <c r="I242" s="695"/>
      <c r="J242" s="228"/>
      <c r="K242" s="101">
        <f>+$K$13</f>
        <v>43232604</v>
      </c>
      <c r="L242" s="228"/>
      <c r="M242" s="101">
        <f>+$M$13</f>
        <v>0</v>
      </c>
      <c r="N242" s="562"/>
      <c r="O242" s="562"/>
      <c r="P242" s="565"/>
      <c r="Q242" s="583"/>
      <c r="R242" s="583"/>
      <c r="S242" s="571">
        <f>IF(COUNTIF(J242:M244,"CUMPLE")&gt;=1,(G242*I242),0)* (IF(N242="PRESENTÓ CERTIFICADO",1,0))* (IF(O242="ACORDE A ITEM 5.2.1 (T.R.)",1,0) )* ( IF(OR(Q242="SIN OBSERVACIÓN", Q242="REQUERIMIENTOS SUBSANADOS"),1,0)) *(IF(OR(R242="NINGUNO", R242="CUMPLEN CON LO SOLICITADO"),1,0))</f>
        <v>0</v>
      </c>
      <c r="T242" s="587"/>
      <c r="W242" s="30"/>
      <c r="X242" s="30"/>
      <c r="Y242" s="30"/>
      <c r="Z242" s="30"/>
      <c r="AA242" s="16"/>
      <c r="AB242" s="16"/>
      <c r="AC242" s="16"/>
      <c r="AD242" s="16"/>
      <c r="AE242" s="16"/>
      <c r="AF242" s="16"/>
      <c r="AG242" s="16"/>
    </row>
    <row r="243" spans="1:34" s="5" customFormat="1" ht="24.95" hidden="1" customHeight="1">
      <c r="A243" s="7"/>
      <c r="B243" s="575"/>
      <c r="C243" s="578"/>
      <c r="D243" s="578"/>
      <c r="E243" s="578"/>
      <c r="F243" s="578"/>
      <c r="G243" s="590"/>
      <c r="H243" s="557"/>
      <c r="I243" s="696"/>
      <c r="J243" s="228"/>
      <c r="K243" s="101">
        <f>+$K$14</f>
        <v>0</v>
      </c>
      <c r="L243" s="228"/>
      <c r="M243" s="101">
        <f>+$M$14</f>
        <v>0</v>
      </c>
      <c r="N243" s="563"/>
      <c r="O243" s="563"/>
      <c r="P243" s="566"/>
      <c r="Q243" s="584"/>
      <c r="R243" s="584"/>
      <c r="S243" s="572"/>
      <c r="T243" s="587"/>
      <c r="W243" s="30"/>
      <c r="X243" s="30"/>
      <c r="Y243" s="30"/>
      <c r="Z243" s="30"/>
      <c r="AA243" s="16"/>
      <c r="AB243" s="16"/>
      <c r="AC243" s="16"/>
      <c r="AD243" s="16"/>
      <c r="AE243" s="16"/>
      <c r="AF243" s="16"/>
      <c r="AG243" s="16"/>
    </row>
    <row r="244" spans="1:34" s="5" customFormat="1" ht="24.95" hidden="1" customHeight="1">
      <c r="A244" s="7"/>
      <c r="B244" s="576"/>
      <c r="C244" s="579"/>
      <c r="D244" s="579"/>
      <c r="E244" s="579"/>
      <c r="F244" s="579"/>
      <c r="G244" s="591"/>
      <c r="H244" s="558"/>
      <c r="I244" s="697"/>
      <c r="J244" s="228"/>
      <c r="K244" s="101">
        <f>+$K$15</f>
        <v>0</v>
      </c>
      <c r="L244" s="228"/>
      <c r="M244" s="101"/>
      <c r="N244" s="564"/>
      <c r="O244" s="564"/>
      <c r="P244" s="567"/>
      <c r="Q244" s="585"/>
      <c r="R244" s="585"/>
      <c r="S244" s="573"/>
      <c r="T244" s="587"/>
      <c r="W244" s="30"/>
      <c r="X244" s="30"/>
      <c r="Y244" s="30"/>
      <c r="Z244" s="30"/>
      <c r="AA244" s="30"/>
      <c r="AB244" s="30"/>
      <c r="AC244" s="30"/>
      <c r="AD244" s="102"/>
      <c r="AE244" s="102"/>
      <c r="AF244" s="102"/>
      <c r="AG244" s="102"/>
    </row>
    <row r="245" spans="1:34" s="5" customFormat="1" ht="24.95" hidden="1" customHeight="1">
      <c r="A245" s="7"/>
      <c r="B245" s="574">
        <v>5</v>
      </c>
      <c r="C245" s="550"/>
      <c r="D245" s="550"/>
      <c r="E245" s="550"/>
      <c r="F245" s="550"/>
      <c r="G245" s="553"/>
      <c r="H245" s="556"/>
      <c r="I245" s="559"/>
      <c r="J245" s="228"/>
      <c r="K245" s="101">
        <f>+$K$13</f>
        <v>43232604</v>
      </c>
      <c r="L245" s="228"/>
      <c r="M245" s="101">
        <f>+$M$13</f>
        <v>0</v>
      </c>
      <c r="N245" s="562"/>
      <c r="O245" s="562"/>
      <c r="P245" s="580"/>
      <c r="Q245" s="568"/>
      <c r="R245" s="568"/>
      <c r="S245" s="571">
        <f>IF(COUNTIF(J245:M247,"CUMPLE")&gt;=1,(G245*I245),0)* (IF(N245="PRESENTÓ CERTIFICADO",1,0))* (IF(O245="ACORDE A ITEM 5.2.1 (T.R.)",1,0) )* ( IF(OR(Q245="SIN OBSERVACIÓN", Q245="REQUERIMIENTOS SUBSANADOS"),1,0)) *(IF(OR(R245="NINGUNO", R245="CUMPLEN CON LO SOLICITADO"),1,0))</f>
        <v>0</v>
      </c>
      <c r="T245" s="587"/>
      <c r="W245" s="30"/>
      <c r="X245" s="30"/>
      <c r="Y245" s="30"/>
      <c r="Z245" s="30"/>
      <c r="AA245" s="30"/>
      <c r="AB245" s="30"/>
      <c r="AC245" s="30"/>
      <c r="AD245" s="102"/>
      <c r="AE245" s="102"/>
      <c r="AF245" s="102"/>
      <c r="AG245" s="102"/>
    </row>
    <row r="246" spans="1:34" s="5" customFormat="1" ht="24.95" hidden="1" customHeight="1">
      <c r="A246" s="7"/>
      <c r="B246" s="575"/>
      <c r="C246" s="551"/>
      <c r="D246" s="551"/>
      <c r="E246" s="551"/>
      <c r="F246" s="551"/>
      <c r="G246" s="554"/>
      <c r="H246" s="557"/>
      <c r="I246" s="560"/>
      <c r="J246" s="228"/>
      <c r="K246" s="101">
        <f>+$K$14</f>
        <v>0</v>
      </c>
      <c r="L246" s="228"/>
      <c r="M246" s="101">
        <f>+$M$14</f>
        <v>0</v>
      </c>
      <c r="N246" s="563"/>
      <c r="O246" s="563"/>
      <c r="P246" s="581"/>
      <c r="Q246" s="569"/>
      <c r="R246" s="569"/>
      <c r="S246" s="572"/>
      <c r="T246" s="587"/>
      <c r="W246" s="30"/>
      <c r="X246" s="30"/>
      <c r="Y246" s="30"/>
      <c r="Z246" s="30"/>
      <c r="AA246" s="30"/>
      <c r="AB246" s="30"/>
      <c r="AC246" s="30"/>
    </row>
    <row r="247" spans="1:34" s="5" customFormat="1" ht="24.95" hidden="1" customHeight="1">
      <c r="A247" s="7"/>
      <c r="B247" s="576"/>
      <c r="C247" s="552"/>
      <c r="D247" s="552"/>
      <c r="E247" s="552"/>
      <c r="F247" s="552"/>
      <c r="G247" s="555"/>
      <c r="H247" s="558"/>
      <c r="I247" s="561"/>
      <c r="J247" s="228"/>
      <c r="K247" s="101">
        <f>+$K$15</f>
        <v>0</v>
      </c>
      <c r="L247" s="228"/>
      <c r="M247" s="101"/>
      <c r="N247" s="564"/>
      <c r="O247" s="564"/>
      <c r="P247" s="582"/>
      <c r="Q247" s="570"/>
      <c r="R247" s="570"/>
      <c r="S247" s="573"/>
      <c r="T247" s="588"/>
      <c r="W247" s="30"/>
      <c r="X247" s="30"/>
      <c r="Y247" s="30"/>
      <c r="Z247" s="30"/>
      <c r="AA247" s="30"/>
      <c r="AB247" s="30"/>
      <c r="AC247" s="30"/>
    </row>
    <row r="248" spans="1:34" s="3" customFormat="1" ht="24.95" hidden="1" customHeight="1">
      <c r="B248" s="540" t="str">
        <f>IF(S249=" "," ",IF(S249&gt;=$H$6,"CUMPLE CON LA EXPERIENCIA REQUERIDA","NO CUMPLE CON LA EXPERIENCIA REQUERIDA"))</f>
        <v>NO CUMPLE CON LA EXPERIENCIA REQUERIDA</v>
      </c>
      <c r="C248" s="541"/>
      <c r="D248" s="541"/>
      <c r="E248" s="541"/>
      <c r="F248" s="541"/>
      <c r="G248" s="541"/>
      <c r="H248" s="541"/>
      <c r="I248" s="541"/>
      <c r="J248" s="541"/>
      <c r="K248" s="541"/>
      <c r="L248" s="541"/>
      <c r="M248" s="541"/>
      <c r="N248" s="541"/>
      <c r="O248" s="542"/>
      <c r="P248" s="546" t="s">
        <v>22</v>
      </c>
      <c r="Q248" s="547"/>
      <c r="R248" s="311"/>
      <c r="S248" s="6">
        <f>IF(T233="SI",SUM(S233:S247),0)</f>
        <v>0</v>
      </c>
      <c r="T248" s="548" t="str">
        <f>IF(S249=" "," ",IF(S249&gt;=$H$6,"CUMPLE","NO CUMPLE"))</f>
        <v>NO CUMPLE</v>
      </c>
      <c r="W248" s="30"/>
      <c r="X248" s="30"/>
      <c r="Y248" s="30"/>
      <c r="Z248" s="30"/>
      <c r="AA248" s="30"/>
      <c r="AB248" s="30"/>
      <c r="AC248" s="30"/>
      <c r="AD248" s="5"/>
      <c r="AE248" s="5"/>
      <c r="AF248" s="5"/>
      <c r="AG248" s="5"/>
      <c r="AH248" s="5"/>
    </row>
    <row r="249" spans="1:34" s="5" customFormat="1" ht="24.95" hidden="1" customHeight="1">
      <c r="B249" s="543"/>
      <c r="C249" s="544"/>
      <c r="D249" s="544"/>
      <c r="E249" s="544"/>
      <c r="F249" s="544"/>
      <c r="G249" s="544"/>
      <c r="H249" s="544"/>
      <c r="I249" s="544"/>
      <c r="J249" s="544"/>
      <c r="K249" s="544"/>
      <c r="L249" s="544"/>
      <c r="M249" s="544"/>
      <c r="N249" s="544"/>
      <c r="O249" s="545"/>
      <c r="P249" s="546" t="s">
        <v>24</v>
      </c>
      <c r="Q249" s="547"/>
      <c r="R249" s="311"/>
      <c r="S249" s="55">
        <f>IFERROR((S248/$P$6)," ")</f>
        <v>0</v>
      </c>
      <c r="T249" s="549"/>
      <c r="W249" s="30"/>
      <c r="X249" s="30"/>
      <c r="Y249" s="30"/>
      <c r="Z249" s="30"/>
      <c r="AA249" s="30"/>
      <c r="AB249" s="30"/>
      <c r="AC249" s="30"/>
    </row>
    <row r="250" spans="1:34" ht="30" hidden="1" customHeight="1">
      <c r="AA250" s="30"/>
      <c r="AB250" s="30"/>
      <c r="AC250" s="30"/>
      <c r="AD250" s="5"/>
      <c r="AE250" s="5"/>
      <c r="AF250" s="5"/>
      <c r="AG250" s="5"/>
      <c r="AH250" s="3"/>
    </row>
    <row r="251" spans="1:34" ht="30" hidden="1" customHeight="1">
      <c r="AA251" s="30"/>
      <c r="AB251" s="30"/>
      <c r="AC251" s="30"/>
      <c r="AD251" s="5"/>
      <c r="AE251" s="5"/>
      <c r="AF251" s="5"/>
      <c r="AG251" s="5"/>
      <c r="AH251" s="5"/>
    </row>
    <row r="252" spans="1:34" ht="36" hidden="1" customHeight="1">
      <c r="B252" s="68">
        <v>12</v>
      </c>
      <c r="C252" s="594" t="s">
        <v>53</v>
      </c>
      <c r="D252" s="595"/>
      <c r="E252" s="596"/>
      <c r="F252" s="597" t="str">
        <f>IFERROR(VLOOKUP(B252,LISTA_OFERENTES,2,FALSE)," ")</f>
        <v>O12</v>
      </c>
      <c r="G252" s="598"/>
      <c r="H252" s="598"/>
      <c r="I252" s="598"/>
      <c r="J252" s="598"/>
      <c r="K252" s="598"/>
      <c r="L252" s="598"/>
      <c r="M252" s="598"/>
      <c r="N252" s="598"/>
      <c r="O252" s="599"/>
      <c r="P252" s="600" t="s">
        <v>75</v>
      </c>
      <c r="Q252" s="601"/>
      <c r="R252" s="602"/>
      <c r="S252" s="2">
        <f>5-(INT(COUNTBLANK(C255:C269))-10)</f>
        <v>0</v>
      </c>
      <c r="T252" s="3"/>
      <c r="AA252" s="30"/>
      <c r="AB252" s="30"/>
      <c r="AC252" s="30"/>
      <c r="AD252" s="5"/>
      <c r="AE252" s="5"/>
      <c r="AF252" s="5"/>
      <c r="AG252" s="5"/>
    </row>
    <row r="253" spans="1:34" s="102" customFormat="1" ht="30" hidden="1" customHeight="1">
      <c r="B253" s="611" t="s">
        <v>40</v>
      </c>
      <c r="C253" s="603" t="s">
        <v>15</v>
      </c>
      <c r="D253" s="603" t="s">
        <v>16</v>
      </c>
      <c r="E253" s="603" t="s">
        <v>17</v>
      </c>
      <c r="F253" s="603" t="s">
        <v>18</v>
      </c>
      <c r="G253" s="603" t="s">
        <v>19</v>
      </c>
      <c r="H253" s="603" t="s">
        <v>20</v>
      </c>
      <c r="I253" s="603" t="s">
        <v>21</v>
      </c>
      <c r="J253" s="608" t="s">
        <v>44</v>
      </c>
      <c r="K253" s="609"/>
      <c r="L253" s="609"/>
      <c r="M253" s="610"/>
      <c r="N253" s="603" t="s">
        <v>54</v>
      </c>
      <c r="O253" s="603" t="s">
        <v>55</v>
      </c>
      <c r="P253" s="103" t="s">
        <v>56</v>
      </c>
      <c r="Q253" s="103"/>
      <c r="R253" s="603" t="s">
        <v>57</v>
      </c>
      <c r="S253" s="603" t="s">
        <v>58</v>
      </c>
      <c r="T253" s="603" t="str">
        <f>T11</f>
        <v>CUMPLE CON EL REQUERIMIENTO OBLIGATORIO DE HABER EJECUTADO CONTRATOS REGISTRADOS EN EL RUP CON LA CLASIFICACIÓN EN EL CÓDIGOS 43232604.</v>
      </c>
      <c r="U253" s="104"/>
      <c r="V253" s="104"/>
      <c r="W253" s="30"/>
      <c r="X253" s="30"/>
      <c r="Y253" s="30"/>
      <c r="Z253" s="30"/>
      <c r="AA253" s="30"/>
      <c r="AB253" s="30"/>
      <c r="AC253" s="30"/>
      <c r="AD253" s="5"/>
      <c r="AE253" s="5"/>
      <c r="AF253" s="5"/>
      <c r="AG253" s="5"/>
      <c r="AH253" s="16"/>
    </row>
    <row r="254" spans="1:34" s="102" customFormat="1" ht="111" hidden="1" customHeight="1">
      <c r="B254" s="612"/>
      <c r="C254" s="604"/>
      <c r="D254" s="604"/>
      <c r="E254" s="604"/>
      <c r="F254" s="604"/>
      <c r="G254" s="604"/>
      <c r="H254" s="604"/>
      <c r="I254" s="604"/>
      <c r="J254" s="605" t="s">
        <v>60</v>
      </c>
      <c r="K254" s="606"/>
      <c r="L254" s="606"/>
      <c r="M254" s="607"/>
      <c r="N254" s="604"/>
      <c r="O254" s="604"/>
      <c r="P254" s="4" t="s">
        <v>13</v>
      </c>
      <c r="Q254" s="4" t="s">
        <v>59</v>
      </c>
      <c r="R254" s="604"/>
      <c r="S254" s="604"/>
      <c r="T254" s="604"/>
      <c r="U254" s="104"/>
      <c r="V254" s="104"/>
      <c r="W254" s="30"/>
      <c r="X254" s="30"/>
      <c r="Y254" s="30"/>
      <c r="Z254" s="30"/>
      <c r="AA254" s="30"/>
      <c r="AB254" s="30"/>
      <c r="AC254" s="30"/>
      <c r="AD254" s="5"/>
      <c r="AE254" s="5"/>
      <c r="AF254" s="5"/>
      <c r="AG254" s="5"/>
      <c r="AH254" s="16"/>
    </row>
    <row r="255" spans="1:34" s="5" customFormat="1" ht="24.95" hidden="1" customHeight="1">
      <c r="A255" s="7"/>
      <c r="B255" s="574">
        <v>1</v>
      </c>
      <c r="C255" s="550"/>
      <c r="D255" s="550"/>
      <c r="E255" s="550"/>
      <c r="F255" s="550"/>
      <c r="G255" s="553"/>
      <c r="H255" s="556"/>
      <c r="I255" s="559"/>
      <c r="J255" s="228"/>
      <c r="K255" s="101">
        <f>+$K$13</f>
        <v>43232604</v>
      </c>
      <c r="L255" s="228"/>
      <c r="M255" s="101">
        <f>+$M$13</f>
        <v>0</v>
      </c>
      <c r="N255" s="562"/>
      <c r="O255" s="562"/>
      <c r="P255" s="580"/>
      <c r="Q255" s="568"/>
      <c r="R255" s="568"/>
      <c r="S255" s="571">
        <f>IF(COUNTIF(J255:M257,"CUMPLE")&gt;=1,(G255*I255),0)* (IF(N255="PRESENTÓ CERTIFICADO",1,0))* (IF(O255="ACORDE A ITEM 5.2.1 (T.R.)",1,0) )* ( IF(OR(Q255="SIN OBSERVACIÓN", Q255="REQUERIMIENTOS SUBSANADOS"),1,0)) *(IF(OR(R255="NINGUNO", R255="CUMPLEN CON LO SOLICITADO"),1,0))</f>
        <v>0</v>
      </c>
      <c r="T255" s="586"/>
      <c r="W255" s="30"/>
      <c r="X255" s="30"/>
      <c r="Y255" s="30"/>
      <c r="Z255" s="30"/>
      <c r="AA255" s="30"/>
      <c r="AB255" s="30"/>
      <c r="AC255" s="30"/>
      <c r="AH255" s="102"/>
    </row>
    <row r="256" spans="1:34" s="5" customFormat="1" ht="24.95" hidden="1" customHeight="1">
      <c r="A256" s="7"/>
      <c r="B256" s="575"/>
      <c r="C256" s="551"/>
      <c r="D256" s="551"/>
      <c r="E256" s="551"/>
      <c r="F256" s="551"/>
      <c r="G256" s="554"/>
      <c r="H256" s="557"/>
      <c r="I256" s="560"/>
      <c r="J256" s="228"/>
      <c r="K256" s="101">
        <f>+$K$14</f>
        <v>0</v>
      </c>
      <c r="L256" s="228"/>
      <c r="M256" s="101">
        <f>+$M$14</f>
        <v>0</v>
      </c>
      <c r="N256" s="563"/>
      <c r="O256" s="563"/>
      <c r="P256" s="581"/>
      <c r="Q256" s="569"/>
      <c r="R256" s="569"/>
      <c r="S256" s="572"/>
      <c r="T256" s="587"/>
      <c r="W256" s="30"/>
      <c r="X256" s="30"/>
      <c r="Y256" s="30"/>
      <c r="Z256" s="30"/>
      <c r="AA256" s="30"/>
      <c r="AB256" s="30"/>
      <c r="AC256" s="30"/>
      <c r="AH256" s="102"/>
    </row>
    <row r="257" spans="1:34" s="5" customFormat="1" ht="24.95" hidden="1" customHeight="1">
      <c r="A257" s="7"/>
      <c r="B257" s="576"/>
      <c r="C257" s="552"/>
      <c r="D257" s="552"/>
      <c r="E257" s="552"/>
      <c r="F257" s="552"/>
      <c r="G257" s="555"/>
      <c r="H257" s="558"/>
      <c r="I257" s="561"/>
      <c r="J257" s="228"/>
      <c r="K257" s="101">
        <f>+$K$15</f>
        <v>0</v>
      </c>
      <c r="L257" s="228"/>
      <c r="M257" s="101"/>
      <c r="N257" s="564"/>
      <c r="O257" s="564"/>
      <c r="P257" s="582"/>
      <c r="Q257" s="570"/>
      <c r="R257" s="570"/>
      <c r="S257" s="573"/>
      <c r="T257" s="587"/>
      <c r="W257" s="30"/>
      <c r="X257" s="30"/>
      <c r="Y257" s="30"/>
      <c r="Z257" s="30"/>
      <c r="AA257" s="30"/>
      <c r="AB257" s="30"/>
      <c r="AC257" s="30"/>
    </row>
    <row r="258" spans="1:34" s="5" customFormat="1" ht="24.95" hidden="1" customHeight="1">
      <c r="A258" s="7"/>
      <c r="B258" s="574">
        <v>2</v>
      </c>
      <c r="C258" s="577"/>
      <c r="D258" s="577"/>
      <c r="E258" s="577"/>
      <c r="F258" s="577"/>
      <c r="G258" s="589"/>
      <c r="H258" s="556"/>
      <c r="I258" s="698"/>
      <c r="J258" s="228"/>
      <c r="K258" s="101">
        <f>+$K$13</f>
        <v>43232604</v>
      </c>
      <c r="L258" s="228"/>
      <c r="M258" s="101">
        <f>+$M$13</f>
        <v>0</v>
      </c>
      <c r="N258" s="562"/>
      <c r="O258" s="562"/>
      <c r="P258" s="580"/>
      <c r="Q258" s="568"/>
      <c r="R258" s="568"/>
      <c r="S258" s="571">
        <f>IF(COUNTIF(J258:M260,"CUMPLE")&gt;=1,(G258*I258),0)* (IF(N258="PRESENTÓ CERTIFICADO",1,0))* (IF(O258="ACORDE A ITEM 5.2.1 (T.R.)",1,0) )* ( IF(OR(Q258="SIN OBSERVACIÓN", Q258="REQUERIMIENTOS SUBSANADOS"),1,0)) *(IF(OR(R258="NINGUNO", R258="CUMPLEN CON LO SOLICITADO"),1,0))</f>
        <v>0</v>
      </c>
      <c r="T258" s="587"/>
      <c r="W258" s="30"/>
      <c r="X258" s="30"/>
      <c r="Y258" s="30"/>
      <c r="Z258" s="30"/>
      <c r="AA258" s="30"/>
      <c r="AB258" s="30"/>
      <c r="AC258" s="30"/>
    </row>
    <row r="259" spans="1:34" s="5" customFormat="1" ht="24.95" hidden="1" customHeight="1">
      <c r="A259" s="7"/>
      <c r="B259" s="575"/>
      <c r="C259" s="578"/>
      <c r="D259" s="578"/>
      <c r="E259" s="578"/>
      <c r="F259" s="578"/>
      <c r="G259" s="590"/>
      <c r="H259" s="557"/>
      <c r="I259" s="699"/>
      <c r="J259" s="228"/>
      <c r="K259" s="101">
        <f>+$K$14</f>
        <v>0</v>
      </c>
      <c r="L259" s="228"/>
      <c r="M259" s="101">
        <f>+$M$14</f>
        <v>0</v>
      </c>
      <c r="N259" s="563"/>
      <c r="O259" s="563"/>
      <c r="P259" s="581"/>
      <c r="Q259" s="569"/>
      <c r="R259" s="569"/>
      <c r="S259" s="572"/>
      <c r="T259" s="587"/>
      <c r="W259" s="30"/>
      <c r="X259" s="30"/>
      <c r="Y259" s="30"/>
      <c r="Z259" s="30"/>
      <c r="AA259" s="30"/>
      <c r="AB259" s="30"/>
      <c r="AC259" s="30"/>
    </row>
    <row r="260" spans="1:34" s="5" customFormat="1" ht="24.95" hidden="1" customHeight="1">
      <c r="A260" s="7"/>
      <c r="B260" s="576"/>
      <c r="C260" s="579"/>
      <c r="D260" s="579"/>
      <c r="E260" s="579"/>
      <c r="F260" s="579"/>
      <c r="G260" s="591"/>
      <c r="H260" s="558"/>
      <c r="I260" s="700"/>
      <c r="J260" s="228"/>
      <c r="K260" s="101">
        <f>+$K$15</f>
        <v>0</v>
      </c>
      <c r="L260" s="228"/>
      <c r="M260" s="101"/>
      <c r="N260" s="564"/>
      <c r="O260" s="564"/>
      <c r="P260" s="582"/>
      <c r="Q260" s="570"/>
      <c r="R260" s="570"/>
      <c r="S260" s="573"/>
      <c r="T260" s="587"/>
      <c r="W260" s="30"/>
      <c r="X260" s="30"/>
      <c r="Y260" s="30"/>
      <c r="Z260" s="30"/>
    </row>
    <row r="261" spans="1:34" s="5" customFormat="1" ht="24.95" hidden="1" customHeight="1">
      <c r="A261" s="7"/>
      <c r="B261" s="574">
        <v>3</v>
      </c>
      <c r="C261" s="550"/>
      <c r="D261" s="550"/>
      <c r="E261" s="550"/>
      <c r="F261" s="550"/>
      <c r="G261" s="553"/>
      <c r="H261" s="556"/>
      <c r="I261" s="559"/>
      <c r="J261" s="228"/>
      <c r="K261" s="101">
        <f>+$K$13</f>
        <v>43232604</v>
      </c>
      <c r="L261" s="228"/>
      <c r="M261" s="101">
        <f>+$M$13</f>
        <v>0</v>
      </c>
      <c r="N261" s="562"/>
      <c r="O261" s="562"/>
      <c r="P261" s="580"/>
      <c r="Q261" s="568"/>
      <c r="R261" s="568"/>
      <c r="S261" s="571">
        <f>IF(COUNTIF(J261:M263,"CUMPLE")&gt;=1,(G261*I261),0)* (IF(N261="PRESENTÓ CERTIFICADO",1,0))* (IF(O261="ACORDE A ITEM 5.2.1 (T.R.)",1,0) )* ( IF(OR(Q261="SIN OBSERVACIÓN", Q261="REQUERIMIENTOS SUBSANADOS"),1,0)) *(IF(OR(R261="NINGUNO", R261="CUMPLEN CON LO SOLICITADO"),1,0))</f>
        <v>0</v>
      </c>
      <c r="T261" s="587"/>
      <c r="W261" s="30"/>
      <c r="X261" s="30"/>
      <c r="Y261" s="30"/>
      <c r="Z261" s="30"/>
      <c r="AA261" s="3"/>
      <c r="AB261" s="3"/>
      <c r="AC261" s="3"/>
      <c r="AD261" s="3"/>
      <c r="AE261" s="3"/>
      <c r="AF261" s="3"/>
      <c r="AG261" s="3"/>
    </row>
    <row r="262" spans="1:34" s="5" customFormat="1" ht="24.95" hidden="1" customHeight="1">
      <c r="A262" s="7"/>
      <c r="B262" s="575"/>
      <c r="C262" s="551"/>
      <c r="D262" s="551"/>
      <c r="E262" s="551"/>
      <c r="F262" s="551"/>
      <c r="G262" s="554"/>
      <c r="H262" s="557"/>
      <c r="I262" s="560"/>
      <c r="J262" s="228"/>
      <c r="K262" s="101">
        <f>+$K$14</f>
        <v>0</v>
      </c>
      <c r="L262" s="228"/>
      <c r="M262" s="101">
        <f>+$M$14</f>
        <v>0</v>
      </c>
      <c r="N262" s="563"/>
      <c r="O262" s="563"/>
      <c r="P262" s="581"/>
      <c r="Q262" s="569"/>
      <c r="R262" s="569"/>
      <c r="S262" s="572"/>
      <c r="T262" s="587"/>
      <c r="W262" s="30"/>
      <c r="X262" s="30"/>
      <c r="Y262" s="30"/>
      <c r="Z262" s="30"/>
    </row>
    <row r="263" spans="1:34" s="5" customFormat="1" ht="24.95" hidden="1" customHeight="1">
      <c r="A263" s="7"/>
      <c r="B263" s="576"/>
      <c r="C263" s="552"/>
      <c r="D263" s="552"/>
      <c r="E263" s="552"/>
      <c r="F263" s="552"/>
      <c r="G263" s="555"/>
      <c r="H263" s="558"/>
      <c r="I263" s="561"/>
      <c r="J263" s="228"/>
      <c r="K263" s="101">
        <f>+$K$15</f>
        <v>0</v>
      </c>
      <c r="L263" s="228"/>
      <c r="M263" s="101"/>
      <c r="N263" s="564"/>
      <c r="O263" s="564"/>
      <c r="P263" s="582"/>
      <c r="Q263" s="570"/>
      <c r="R263" s="570"/>
      <c r="S263" s="573"/>
      <c r="T263" s="587"/>
      <c r="W263" s="30"/>
      <c r="X263" s="30"/>
      <c r="Y263" s="30"/>
      <c r="Z263" s="30"/>
      <c r="AA263" s="16"/>
      <c r="AB263" s="16"/>
      <c r="AC263" s="16"/>
      <c r="AD263" s="16"/>
      <c r="AE263" s="16"/>
      <c r="AF263" s="16"/>
      <c r="AG263" s="16"/>
    </row>
    <row r="264" spans="1:34" s="5" customFormat="1" ht="24.95" hidden="1" customHeight="1">
      <c r="A264" s="7"/>
      <c r="B264" s="574">
        <v>4</v>
      </c>
      <c r="C264" s="577"/>
      <c r="D264" s="577"/>
      <c r="E264" s="550"/>
      <c r="F264" s="577"/>
      <c r="G264" s="589"/>
      <c r="H264" s="556"/>
      <c r="I264" s="559"/>
      <c r="J264" s="228"/>
      <c r="K264" s="101">
        <f>+$K$13</f>
        <v>43232604</v>
      </c>
      <c r="L264" s="228"/>
      <c r="M264" s="101">
        <f>+$M$13</f>
        <v>0</v>
      </c>
      <c r="N264" s="562"/>
      <c r="O264" s="562"/>
      <c r="P264" s="580"/>
      <c r="Q264" s="568"/>
      <c r="R264" s="568"/>
      <c r="S264" s="571">
        <f>IF(COUNTIF(J264:M266,"CUMPLE")&gt;=1,(G264*I264),0)* (IF(N264="PRESENTÓ CERTIFICADO",1,0))* (IF(O264="ACORDE A ITEM 5.2.1 (T.R.)",1,0) )* ( IF(OR(Q264="SIN OBSERVACIÓN", Q264="REQUERIMIENTOS SUBSANADOS"),1,0)) *(IF(OR(R264="NINGUNO", R264="CUMPLEN CON LO SOLICITADO"),1,0))</f>
        <v>0</v>
      </c>
      <c r="T264" s="587"/>
      <c r="W264" s="30"/>
      <c r="X264" s="30"/>
      <c r="Y264" s="30"/>
      <c r="Z264" s="30"/>
      <c r="AA264" s="16"/>
      <c r="AB264" s="16"/>
      <c r="AC264" s="16"/>
      <c r="AD264" s="16"/>
      <c r="AE264" s="16"/>
      <c r="AF264" s="16"/>
      <c r="AG264" s="16"/>
    </row>
    <row r="265" spans="1:34" s="5" customFormat="1" ht="24.95" hidden="1" customHeight="1">
      <c r="A265" s="7"/>
      <c r="B265" s="575"/>
      <c r="C265" s="578"/>
      <c r="D265" s="578"/>
      <c r="E265" s="551"/>
      <c r="F265" s="578"/>
      <c r="G265" s="590"/>
      <c r="H265" s="557"/>
      <c r="I265" s="560"/>
      <c r="J265" s="228"/>
      <c r="K265" s="101">
        <f>+$K$14</f>
        <v>0</v>
      </c>
      <c r="L265" s="228"/>
      <c r="M265" s="101">
        <f>+$M$14</f>
        <v>0</v>
      </c>
      <c r="N265" s="563"/>
      <c r="O265" s="563"/>
      <c r="P265" s="581"/>
      <c r="Q265" s="569"/>
      <c r="R265" s="569"/>
      <c r="S265" s="572"/>
      <c r="T265" s="587"/>
      <c r="W265" s="30"/>
      <c r="X265" s="30"/>
      <c r="Y265" s="30"/>
      <c r="Z265" s="30"/>
      <c r="AA265" s="16"/>
      <c r="AB265" s="16"/>
      <c r="AC265" s="16"/>
      <c r="AD265" s="16"/>
      <c r="AE265" s="16"/>
      <c r="AF265" s="16"/>
      <c r="AG265" s="16"/>
    </row>
    <row r="266" spans="1:34" s="5" customFormat="1" ht="24.95" hidden="1" customHeight="1">
      <c r="A266" s="7"/>
      <c r="B266" s="576"/>
      <c r="C266" s="579"/>
      <c r="D266" s="579"/>
      <c r="E266" s="552"/>
      <c r="F266" s="579"/>
      <c r="G266" s="591"/>
      <c r="H266" s="558"/>
      <c r="I266" s="561"/>
      <c r="J266" s="228"/>
      <c r="K266" s="101">
        <f>+$K$15</f>
        <v>0</v>
      </c>
      <c r="L266" s="228"/>
      <c r="M266" s="101"/>
      <c r="N266" s="564"/>
      <c r="O266" s="564"/>
      <c r="P266" s="582"/>
      <c r="Q266" s="570"/>
      <c r="R266" s="570"/>
      <c r="S266" s="573"/>
      <c r="T266" s="587"/>
      <c r="W266" s="30"/>
      <c r="X266" s="30"/>
      <c r="Y266" s="30"/>
      <c r="Z266" s="30"/>
      <c r="AA266" s="30"/>
      <c r="AB266" s="30"/>
      <c r="AC266" s="30"/>
      <c r="AD266" s="102"/>
      <c r="AE266" s="102"/>
      <c r="AF266" s="102"/>
      <c r="AG266" s="102"/>
    </row>
    <row r="267" spans="1:34" s="5" customFormat="1" ht="24.95" hidden="1" customHeight="1">
      <c r="A267" s="7"/>
      <c r="B267" s="574">
        <v>5</v>
      </c>
      <c r="C267" s="550"/>
      <c r="D267" s="550"/>
      <c r="E267" s="550"/>
      <c r="F267" s="577"/>
      <c r="G267" s="553"/>
      <c r="H267" s="556"/>
      <c r="I267" s="559"/>
      <c r="J267" s="228"/>
      <c r="K267" s="101">
        <f>+$K$13</f>
        <v>43232604</v>
      </c>
      <c r="L267" s="228"/>
      <c r="M267" s="101">
        <f>+$M$13</f>
        <v>0</v>
      </c>
      <c r="N267" s="562"/>
      <c r="O267" s="562"/>
      <c r="P267" s="580"/>
      <c r="Q267" s="568"/>
      <c r="R267" s="568"/>
      <c r="S267" s="571">
        <f>IF(COUNTIF(J267:M269,"CUMPLE")&gt;=1,(G267*I267),0)* (IF(N267="PRESENTÓ CERTIFICADO",1,0))* (IF(O267="ACORDE A ITEM 5.2.1 (T.R.)",1,0) )* ( IF(OR(Q267="SIN OBSERVACIÓN", Q267="REQUERIMIENTOS SUBSANADOS"),1,0)) *(IF(OR(R267="NINGUNO", R267="CUMPLEN CON LO SOLICITADO"),1,0))</f>
        <v>0</v>
      </c>
      <c r="T267" s="587"/>
      <c r="W267" s="30"/>
      <c r="X267" s="30"/>
      <c r="Y267" s="30"/>
      <c r="Z267" s="30"/>
      <c r="AA267" s="30"/>
      <c r="AB267" s="30"/>
      <c r="AC267" s="30"/>
      <c r="AD267" s="102"/>
      <c r="AE267" s="102"/>
      <c r="AF267" s="102"/>
      <c r="AG267" s="102"/>
    </row>
    <row r="268" spans="1:34" s="5" customFormat="1" ht="24.95" hidden="1" customHeight="1">
      <c r="A268" s="7"/>
      <c r="B268" s="575"/>
      <c r="C268" s="551"/>
      <c r="D268" s="551"/>
      <c r="E268" s="551"/>
      <c r="F268" s="578"/>
      <c r="G268" s="554"/>
      <c r="H268" s="557"/>
      <c r="I268" s="560"/>
      <c r="J268" s="228"/>
      <c r="K268" s="101">
        <f>+$K$14</f>
        <v>0</v>
      </c>
      <c r="L268" s="228"/>
      <c r="M268" s="101">
        <f>+$M$14</f>
        <v>0</v>
      </c>
      <c r="N268" s="563"/>
      <c r="O268" s="563"/>
      <c r="P268" s="581"/>
      <c r="Q268" s="569"/>
      <c r="R268" s="569"/>
      <c r="S268" s="572"/>
      <c r="T268" s="587"/>
      <c r="W268" s="30"/>
      <c r="X268" s="30"/>
      <c r="Y268" s="30"/>
      <c r="Z268" s="30"/>
      <c r="AA268" s="30"/>
      <c r="AB268" s="30"/>
      <c r="AC268" s="30"/>
    </row>
    <row r="269" spans="1:34" s="5" customFormat="1" ht="24.95" hidden="1" customHeight="1">
      <c r="A269" s="7"/>
      <c r="B269" s="576"/>
      <c r="C269" s="552"/>
      <c r="D269" s="552"/>
      <c r="E269" s="552"/>
      <c r="F269" s="579"/>
      <c r="G269" s="555"/>
      <c r="H269" s="558"/>
      <c r="I269" s="561"/>
      <c r="J269" s="228"/>
      <c r="K269" s="101">
        <f>+$K$15</f>
        <v>0</v>
      </c>
      <c r="L269" s="228"/>
      <c r="M269" s="101"/>
      <c r="N269" s="564"/>
      <c r="O269" s="564"/>
      <c r="P269" s="582"/>
      <c r="Q269" s="570"/>
      <c r="R269" s="570"/>
      <c r="S269" s="573"/>
      <c r="T269" s="588"/>
      <c r="W269" s="30"/>
      <c r="X269" s="30"/>
      <c r="Y269" s="30"/>
      <c r="Z269" s="30"/>
      <c r="AA269" s="30"/>
      <c r="AB269" s="30"/>
      <c r="AC269" s="30"/>
    </row>
    <row r="270" spans="1:34" s="3" customFormat="1" ht="24.95" hidden="1" customHeight="1">
      <c r="B270" s="540" t="str">
        <f>IF(S271=" "," ",IF(S271&gt;=$H$6,"CUMPLE CON LA EXPERIENCIA REQUERIDA","NO CUMPLE CON LA EXPERIENCIA REQUERIDA"))</f>
        <v>NO CUMPLE CON LA EXPERIENCIA REQUERIDA</v>
      </c>
      <c r="C270" s="541"/>
      <c r="D270" s="541"/>
      <c r="E270" s="541"/>
      <c r="F270" s="541"/>
      <c r="G270" s="541"/>
      <c r="H270" s="541"/>
      <c r="I270" s="541"/>
      <c r="J270" s="541"/>
      <c r="K270" s="541"/>
      <c r="L270" s="541"/>
      <c r="M270" s="541"/>
      <c r="N270" s="541"/>
      <c r="O270" s="542"/>
      <c r="P270" s="546" t="s">
        <v>22</v>
      </c>
      <c r="Q270" s="547"/>
      <c r="R270" s="311"/>
      <c r="S270" s="6">
        <f>IF(T255="SI",SUM(S255:S269),0)</f>
        <v>0</v>
      </c>
      <c r="T270" s="548" t="str">
        <f>IF(S271=" "," ",IF(S271&gt;=$H$6,"CUMPLE","NO CUMPLE"))</f>
        <v>NO CUMPLE</v>
      </c>
      <c r="W270" s="30"/>
      <c r="X270" s="30"/>
      <c r="Y270" s="30"/>
      <c r="Z270" s="30"/>
      <c r="AA270" s="30"/>
      <c r="AB270" s="30"/>
      <c r="AC270" s="30"/>
      <c r="AD270" s="5"/>
      <c r="AE270" s="5"/>
      <c r="AF270" s="5"/>
      <c r="AG270" s="5"/>
      <c r="AH270" s="5"/>
    </row>
    <row r="271" spans="1:34" s="5" customFormat="1" ht="24.95" hidden="1" customHeight="1">
      <c r="B271" s="543"/>
      <c r="C271" s="544"/>
      <c r="D271" s="544"/>
      <c r="E271" s="544"/>
      <c r="F271" s="544"/>
      <c r="G271" s="544"/>
      <c r="H271" s="544"/>
      <c r="I271" s="544"/>
      <c r="J271" s="544"/>
      <c r="K271" s="544"/>
      <c r="L271" s="544"/>
      <c r="M271" s="544"/>
      <c r="N271" s="544"/>
      <c r="O271" s="545"/>
      <c r="P271" s="546" t="s">
        <v>24</v>
      </c>
      <c r="Q271" s="547"/>
      <c r="R271" s="311"/>
      <c r="S271" s="6">
        <f>IFERROR((S270/$P$6)," ")</f>
        <v>0</v>
      </c>
      <c r="T271" s="549"/>
      <c r="W271" s="30"/>
      <c r="X271" s="30"/>
      <c r="Y271" s="30"/>
      <c r="Z271" s="30"/>
      <c r="AA271" s="30"/>
      <c r="AB271" s="30"/>
      <c r="AC271" s="30"/>
    </row>
    <row r="272" spans="1:34" ht="30" hidden="1" customHeight="1">
      <c r="AA272" s="30"/>
      <c r="AB272" s="30"/>
      <c r="AC272" s="30"/>
      <c r="AD272" s="5"/>
      <c r="AE272" s="5"/>
      <c r="AF272" s="5"/>
      <c r="AG272" s="5"/>
      <c r="AH272" s="3"/>
    </row>
    <row r="273" spans="1:34" ht="30" hidden="1" customHeight="1">
      <c r="AA273" s="30"/>
      <c r="AB273" s="30"/>
      <c r="AC273" s="30"/>
      <c r="AD273" s="5"/>
      <c r="AE273" s="5"/>
      <c r="AF273" s="5"/>
      <c r="AG273" s="5"/>
      <c r="AH273" s="5"/>
    </row>
    <row r="274" spans="1:34" ht="36" hidden="1" customHeight="1">
      <c r="B274" s="68">
        <v>13</v>
      </c>
      <c r="C274" s="594" t="s">
        <v>53</v>
      </c>
      <c r="D274" s="595"/>
      <c r="E274" s="596"/>
      <c r="F274" s="597" t="str">
        <f>IFERROR(VLOOKUP(B274,LISTA_OFERENTES,2,FALSE)," ")</f>
        <v>O13</v>
      </c>
      <c r="G274" s="598"/>
      <c r="H274" s="598"/>
      <c r="I274" s="598"/>
      <c r="J274" s="598"/>
      <c r="K274" s="598"/>
      <c r="L274" s="598"/>
      <c r="M274" s="598"/>
      <c r="N274" s="598"/>
      <c r="O274" s="599"/>
      <c r="P274" s="600" t="s">
        <v>75</v>
      </c>
      <c r="Q274" s="601"/>
      <c r="R274" s="602"/>
      <c r="S274" s="2">
        <f>5-(INT(COUNTBLANK(C277:C291))-10)</f>
        <v>0</v>
      </c>
      <c r="T274" s="3"/>
      <c r="AA274" s="30"/>
      <c r="AB274" s="30"/>
      <c r="AC274" s="30"/>
      <c r="AD274" s="5"/>
      <c r="AE274" s="5"/>
      <c r="AF274" s="5"/>
      <c r="AG274" s="5"/>
    </row>
    <row r="275" spans="1:34" s="102" customFormat="1" ht="30" hidden="1" customHeight="1">
      <c r="B275" s="611" t="s">
        <v>40</v>
      </c>
      <c r="C275" s="603" t="s">
        <v>15</v>
      </c>
      <c r="D275" s="603" t="s">
        <v>16</v>
      </c>
      <c r="E275" s="603" t="s">
        <v>17</v>
      </c>
      <c r="F275" s="603" t="s">
        <v>18</v>
      </c>
      <c r="G275" s="603" t="s">
        <v>19</v>
      </c>
      <c r="H275" s="603" t="s">
        <v>20</v>
      </c>
      <c r="I275" s="603" t="s">
        <v>21</v>
      </c>
      <c r="J275" s="608" t="s">
        <v>44</v>
      </c>
      <c r="K275" s="609"/>
      <c r="L275" s="609"/>
      <c r="M275" s="610"/>
      <c r="N275" s="603" t="s">
        <v>54</v>
      </c>
      <c r="O275" s="603" t="s">
        <v>55</v>
      </c>
      <c r="P275" s="103" t="s">
        <v>56</v>
      </c>
      <c r="Q275" s="103"/>
      <c r="R275" s="603" t="s">
        <v>57</v>
      </c>
      <c r="S275" s="603" t="s">
        <v>58</v>
      </c>
      <c r="T275" s="603" t="str">
        <f>T11</f>
        <v>CUMPLE CON EL REQUERIMIENTO OBLIGATORIO DE HABER EJECUTADO CONTRATOS REGISTRADOS EN EL RUP CON LA CLASIFICACIÓN EN EL CÓDIGOS 43232604.</v>
      </c>
      <c r="U275" s="104"/>
      <c r="V275" s="104"/>
      <c r="W275" s="30"/>
      <c r="X275" s="30"/>
      <c r="Y275" s="30"/>
      <c r="Z275" s="30"/>
      <c r="AA275" s="30"/>
      <c r="AB275" s="30"/>
      <c r="AC275" s="30"/>
      <c r="AD275" s="5"/>
      <c r="AE275" s="5"/>
      <c r="AF275" s="5"/>
      <c r="AG275" s="5"/>
      <c r="AH275" s="16"/>
    </row>
    <row r="276" spans="1:34" s="102" customFormat="1" ht="105" hidden="1" customHeight="1">
      <c r="B276" s="612"/>
      <c r="C276" s="604"/>
      <c r="D276" s="604"/>
      <c r="E276" s="604"/>
      <c r="F276" s="604"/>
      <c r="G276" s="604"/>
      <c r="H276" s="604"/>
      <c r="I276" s="604"/>
      <c r="J276" s="605" t="s">
        <v>60</v>
      </c>
      <c r="K276" s="606"/>
      <c r="L276" s="606"/>
      <c r="M276" s="607"/>
      <c r="N276" s="604"/>
      <c r="O276" s="604"/>
      <c r="P276" s="4" t="s">
        <v>13</v>
      </c>
      <c r="Q276" s="4" t="s">
        <v>59</v>
      </c>
      <c r="R276" s="604"/>
      <c r="S276" s="604"/>
      <c r="T276" s="604"/>
      <c r="U276" s="104"/>
      <c r="V276" s="104"/>
      <c r="W276" s="30"/>
      <c r="X276" s="30"/>
      <c r="Y276" s="30"/>
      <c r="Z276" s="30"/>
      <c r="AA276" s="30"/>
      <c r="AB276" s="30"/>
      <c r="AC276" s="30"/>
      <c r="AD276" s="5"/>
      <c r="AE276" s="5"/>
      <c r="AF276" s="5"/>
      <c r="AG276" s="5"/>
      <c r="AH276" s="16"/>
    </row>
    <row r="277" spans="1:34" s="5" customFormat="1" ht="24.95" hidden="1" customHeight="1">
      <c r="A277" s="7"/>
      <c r="B277" s="574">
        <v>1</v>
      </c>
      <c r="C277" s="550"/>
      <c r="D277" s="550"/>
      <c r="E277" s="550"/>
      <c r="F277" s="550"/>
      <c r="G277" s="553"/>
      <c r="H277" s="556"/>
      <c r="I277" s="559"/>
      <c r="J277" s="228"/>
      <c r="K277" s="101">
        <f>+$K$13</f>
        <v>43232604</v>
      </c>
      <c r="L277" s="228"/>
      <c r="M277" s="101">
        <f>+$M$13</f>
        <v>0</v>
      </c>
      <c r="N277" s="562"/>
      <c r="O277" s="562"/>
      <c r="P277" s="580"/>
      <c r="Q277" s="568"/>
      <c r="R277" s="568"/>
      <c r="S277" s="571">
        <f>IF(COUNTIF(J277:M279,"CUMPLE")&gt;=1,(G277*I277),0)* (IF(N277="PRESENTÓ CERTIFICADO",1,0))* (IF(O277="ACORDE A ITEM 5.2.1 (T.R.)",1,0) )* ( IF(OR(Q277="SIN OBSERVACIÓN", Q277="REQUERIMIENTOS SUBSANADOS"),1,0)) *(IF(OR(R277="NINGUNO", R277="CUMPLEN CON LO SOLICITADO"),1,0))</f>
        <v>0</v>
      </c>
      <c r="T277" s="586"/>
      <c r="W277" s="30"/>
      <c r="X277" s="30"/>
      <c r="Y277" s="30"/>
      <c r="Z277" s="30"/>
      <c r="AA277" s="30"/>
      <c r="AB277" s="30"/>
      <c r="AC277" s="30"/>
      <c r="AH277" s="102"/>
    </row>
    <row r="278" spans="1:34" s="5" customFormat="1" ht="24.95" hidden="1" customHeight="1">
      <c r="A278" s="7"/>
      <c r="B278" s="575"/>
      <c r="C278" s="551"/>
      <c r="D278" s="551"/>
      <c r="E278" s="551"/>
      <c r="F278" s="551"/>
      <c r="G278" s="554"/>
      <c r="H278" s="557"/>
      <c r="I278" s="560"/>
      <c r="J278" s="228"/>
      <c r="K278" s="101">
        <f>+$K$14</f>
        <v>0</v>
      </c>
      <c r="L278" s="228"/>
      <c r="M278" s="101">
        <f>+$M$14</f>
        <v>0</v>
      </c>
      <c r="N278" s="563"/>
      <c r="O278" s="563"/>
      <c r="P278" s="581"/>
      <c r="Q278" s="569"/>
      <c r="R278" s="569"/>
      <c r="S278" s="572"/>
      <c r="T278" s="587"/>
      <c r="W278" s="30"/>
      <c r="X278" s="30"/>
      <c r="Y278" s="30"/>
      <c r="Z278" s="30"/>
      <c r="AA278" s="30"/>
      <c r="AB278" s="30"/>
      <c r="AC278" s="30"/>
      <c r="AH278" s="102"/>
    </row>
    <row r="279" spans="1:34" s="5" customFormat="1" ht="42.75" hidden="1" customHeight="1">
      <c r="A279" s="7"/>
      <c r="B279" s="576"/>
      <c r="C279" s="552"/>
      <c r="D279" s="552"/>
      <c r="E279" s="552"/>
      <c r="F279" s="552"/>
      <c r="G279" s="555"/>
      <c r="H279" s="558"/>
      <c r="I279" s="561"/>
      <c r="J279" s="228"/>
      <c r="K279" s="101">
        <f>+$K$15</f>
        <v>0</v>
      </c>
      <c r="L279" s="228"/>
      <c r="M279" s="101"/>
      <c r="N279" s="564"/>
      <c r="O279" s="564"/>
      <c r="P279" s="582"/>
      <c r="Q279" s="570"/>
      <c r="R279" s="570"/>
      <c r="S279" s="573"/>
      <c r="T279" s="587"/>
      <c r="W279" s="30"/>
      <c r="X279" s="30"/>
      <c r="Y279" s="30"/>
      <c r="Z279" s="30"/>
      <c r="AA279" s="30"/>
      <c r="AB279" s="30"/>
      <c r="AC279" s="30"/>
    </row>
    <row r="280" spans="1:34" s="5" customFormat="1" ht="24.95" hidden="1" customHeight="1">
      <c r="A280" s="7"/>
      <c r="B280" s="574">
        <v>2</v>
      </c>
      <c r="C280" s="577"/>
      <c r="D280" s="577"/>
      <c r="E280" s="577"/>
      <c r="F280" s="577"/>
      <c r="G280" s="589"/>
      <c r="H280" s="556"/>
      <c r="I280" s="695"/>
      <c r="J280" s="228"/>
      <c r="K280" s="101">
        <f>+$K$13</f>
        <v>43232604</v>
      </c>
      <c r="L280" s="228"/>
      <c r="M280" s="101">
        <f>+$M$13</f>
        <v>0</v>
      </c>
      <c r="N280" s="562"/>
      <c r="O280" s="562"/>
      <c r="P280" s="580"/>
      <c r="Q280" s="568"/>
      <c r="R280" s="568"/>
      <c r="S280" s="571">
        <f>IF(COUNTIF(J280:M282,"CUMPLE")&gt;=1,(G280*I280),0)* (IF(N280="PRESENTÓ CERTIFICADO",1,0))* (IF(O280="ACORDE A ITEM 5.2.1 (T.R.)",1,0) )* ( IF(OR(Q280="SIN OBSERVACIÓN", Q280="REQUERIMIENTOS SUBSANADOS"),1,0)) *(IF(OR(R280="NINGUNO", R280="CUMPLEN CON LO SOLICITADO"),1,0))</f>
        <v>0</v>
      </c>
      <c r="T280" s="587"/>
      <c r="W280" s="30"/>
      <c r="X280" s="30"/>
      <c r="Y280" s="30"/>
      <c r="Z280" s="30"/>
      <c r="AA280" s="30"/>
      <c r="AB280" s="30"/>
      <c r="AC280" s="30"/>
    </row>
    <row r="281" spans="1:34" s="5" customFormat="1" ht="24.95" hidden="1" customHeight="1">
      <c r="A281" s="7"/>
      <c r="B281" s="575"/>
      <c r="C281" s="578"/>
      <c r="D281" s="578"/>
      <c r="E281" s="578"/>
      <c r="F281" s="578"/>
      <c r="G281" s="590"/>
      <c r="H281" s="557"/>
      <c r="I281" s="696"/>
      <c r="J281" s="228"/>
      <c r="K281" s="101">
        <f>+$K$14</f>
        <v>0</v>
      </c>
      <c r="L281" s="228"/>
      <c r="M281" s="101">
        <f>+$M$14</f>
        <v>0</v>
      </c>
      <c r="N281" s="563"/>
      <c r="O281" s="563"/>
      <c r="P281" s="581"/>
      <c r="Q281" s="569"/>
      <c r="R281" s="569"/>
      <c r="S281" s="572"/>
      <c r="T281" s="587"/>
      <c r="W281" s="30"/>
      <c r="X281" s="30"/>
      <c r="Y281" s="30"/>
      <c r="Z281" s="30"/>
      <c r="AA281" s="30"/>
      <c r="AB281" s="30"/>
      <c r="AC281" s="30"/>
    </row>
    <row r="282" spans="1:34" s="5" customFormat="1" ht="51.75" hidden="1" customHeight="1">
      <c r="A282" s="7"/>
      <c r="B282" s="576"/>
      <c r="C282" s="579"/>
      <c r="D282" s="579"/>
      <c r="E282" s="579"/>
      <c r="F282" s="579"/>
      <c r="G282" s="591"/>
      <c r="H282" s="558"/>
      <c r="I282" s="697"/>
      <c r="J282" s="228"/>
      <c r="K282" s="101">
        <f>+$K$15</f>
        <v>0</v>
      </c>
      <c r="L282" s="228"/>
      <c r="M282" s="101"/>
      <c r="N282" s="564"/>
      <c r="O282" s="564"/>
      <c r="P282" s="582"/>
      <c r="Q282" s="570"/>
      <c r="R282" s="570"/>
      <c r="S282" s="573"/>
      <c r="T282" s="587"/>
      <c r="W282" s="30"/>
      <c r="X282" s="30"/>
      <c r="Y282" s="30"/>
      <c r="Z282" s="30"/>
    </row>
    <row r="283" spans="1:34" s="5" customFormat="1" ht="24.95" hidden="1" customHeight="1">
      <c r="A283" s="7"/>
      <c r="B283" s="574">
        <v>3</v>
      </c>
      <c r="C283" s="550"/>
      <c r="D283" s="550"/>
      <c r="E283" s="550"/>
      <c r="F283" s="577"/>
      <c r="G283" s="553"/>
      <c r="H283" s="556"/>
      <c r="I283" s="559"/>
      <c r="J283" s="228"/>
      <c r="K283" s="101">
        <f>+$K$13</f>
        <v>43232604</v>
      </c>
      <c r="L283" s="228"/>
      <c r="M283" s="101">
        <f>+$M$13</f>
        <v>0</v>
      </c>
      <c r="N283" s="562"/>
      <c r="O283" s="562"/>
      <c r="P283" s="580"/>
      <c r="Q283" s="568"/>
      <c r="R283" s="568"/>
      <c r="S283" s="571">
        <f>IF(COUNTIF(J283:M285,"CUMPLE")&gt;=1,(G283*I283),0)* (IF(N283="PRESENTÓ CERTIFICADO",1,0))* (IF(O283="ACORDE A ITEM 5.2.1 (T.R.)",1,0) )* ( IF(OR(Q283="SIN OBSERVACIÓN", Q283="REQUERIMIENTOS SUBSANADOS"),1,0)) *(IF(OR(R283="NINGUNO", R283="CUMPLEN CON LO SOLICITADO"),1,0))</f>
        <v>0</v>
      </c>
      <c r="T283" s="587"/>
      <c r="W283" s="30"/>
      <c r="X283" s="30"/>
      <c r="Y283" s="30"/>
      <c r="Z283" s="30"/>
      <c r="AA283" s="3"/>
      <c r="AB283" s="3"/>
      <c r="AC283" s="3"/>
      <c r="AD283" s="3"/>
      <c r="AE283" s="3"/>
      <c r="AF283" s="3"/>
      <c r="AG283" s="3"/>
    </row>
    <row r="284" spans="1:34" s="5" customFormat="1" ht="24.95" hidden="1" customHeight="1">
      <c r="A284" s="7"/>
      <c r="B284" s="575"/>
      <c r="C284" s="551"/>
      <c r="D284" s="551"/>
      <c r="E284" s="551"/>
      <c r="F284" s="578"/>
      <c r="G284" s="554"/>
      <c r="H284" s="557"/>
      <c r="I284" s="560"/>
      <c r="J284" s="228"/>
      <c r="K284" s="101">
        <f>+$K$14</f>
        <v>0</v>
      </c>
      <c r="L284" s="228"/>
      <c r="M284" s="101">
        <f>+$M$14</f>
        <v>0</v>
      </c>
      <c r="N284" s="563"/>
      <c r="O284" s="563"/>
      <c r="P284" s="581"/>
      <c r="Q284" s="569"/>
      <c r="R284" s="569"/>
      <c r="S284" s="572"/>
      <c r="T284" s="587"/>
      <c r="W284" s="30"/>
      <c r="X284" s="30"/>
      <c r="Y284" s="30"/>
      <c r="Z284" s="30"/>
    </row>
    <row r="285" spans="1:34" s="5" customFormat="1" ht="24.95" hidden="1" customHeight="1">
      <c r="A285" s="7"/>
      <c r="B285" s="576"/>
      <c r="C285" s="552"/>
      <c r="D285" s="552"/>
      <c r="E285" s="552"/>
      <c r="F285" s="579"/>
      <c r="G285" s="555"/>
      <c r="H285" s="558"/>
      <c r="I285" s="561"/>
      <c r="J285" s="228"/>
      <c r="K285" s="101">
        <f>+$K$15</f>
        <v>0</v>
      </c>
      <c r="L285" s="228"/>
      <c r="M285" s="101"/>
      <c r="N285" s="564"/>
      <c r="O285" s="564"/>
      <c r="P285" s="582"/>
      <c r="Q285" s="570"/>
      <c r="R285" s="570"/>
      <c r="S285" s="573"/>
      <c r="T285" s="587"/>
      <c r="W285" s="30"/>
      <c r="X285" s="30"/>
      <c r="Y285" s="30"/>
      <c r="Z285" s="30"/>
      <c r="AA285" s="16"/>
      <c r="AB285" s="16"/>
      <c r="AC285" s="16"/>
      <c r="AD285" s="16"/>
      <c r="AE285" s="16"/>
      <c r="AF285" s="16"/>
      <c r="AG285" s="16"/>
    </row>
    <row r="286" spans="1:34" s="5" customFormat="1" ht="24.95" hidden="1" customHeight="1">
      <c r="A286" s="7"/>
      <c r="B286" s="574">
        <v>4</v>
      </c>
      <c r="C286" s="577"/>
      <c r="D286" s="577"/>
      <c r="E286" s="577"/>
      <c r="F286" s="577"/>
      <c r="G286" s="589"/>
      <c r="H286" s="556"/>
      <c r="I286" s="695"/>
      <c r="J286" s="228"/>
      <c r="K286" s="101">
        <f>+$K$13</f>
        <v>43232604</v>
      </c>
      <c r="L286" s="228"/>
      <c r="M286" s="101">
        <f>+$M$13</f>
        <v>0</v>
      </c>
      <c r="N286" s="562"/>
      <c r="O286" s="562"/>
      <c r="P286" s="565"/>
      <c r="Q286" s="583"/>
      <c r="R286" s="583"/>
      <c r="S286" s="571">
        <f>IF(COUNTIF(J286:M288,"CUMPLE")&gt;=1,(G286*I286),0)* (IF(N286="PRESENTÓ CERTIFICADO",1,0))* (IF(O286="ACORDE A ITEM 5.2.1 (T.R.)",1,0) )* ( IF(OR(Q286="SIN OBSERVACIÓN", Q286="REQUERIMIENTOS SUBSANADOS"),1,0)) *(IF(OR(R286="NINGUNO", R286="CUMPLEN CON LO SOLICITADO"),1,0))</f>
        <v>0</v>
      </c>
      <c r="T286" s="587"/>
      <c r="W286" s="30"/>
      <c r="X286" s="30"/>
      <c r="Y286" s="30"/>
      <c r="Z286" s="30"/>
      <c r="AA286" s="16"/>
      <c r="AB286" s="16"/>
      <c r="AC286" s="16"/>
      <c r="AD286" s="16"/>
      <c r="AE286" s="16"/>
      <c r="AF286" s="16"/>
      <c r="AG286" s="16"/>
    </row>
    <row r="287" spans="1:34" s="5" customFormat="1" ht="24.95" hidden="1" customHeight="1">
      <c r="A287" s="7"/>
      <c r="B287" s="575"/>
      <c r="C287" s="578"/>
      <c r="D287" s="578"/>
      <c r="E287" s="578"/>
      <c r="F287" s="578"/>
      <c r="G287" s="590"/>
      <c r="H287" s="557"/>
      <c r="I287" s="696"/>
      <c r="J287" s="228"/>
      <c r="K287" s="101">
        <f>+$K$14</f>
        <v>0</v>
      </c>
      <c r="L287" s="228"/>
      <c r="M287" s="101">
        <f>+$M$14</f>
        <v>0</v>
      </c>
      <c r="N287" s="563"/>
      <c r="O287" s="563"/>
      <c r="P287" s="566"/>
      <c r="Q287" s="584"/>
      <c r="R287" s="584"/>
      <c r="S287" s="572"/>
      <c r="T287" s="587"/>
      <c r="W287" s="30"/>
      <c r="X287" s="30"/>
      <c r="Y287" s="30"/>
      <c r="Z287" s="30"/>
      <c r="AA287" s="16"/>
      <c r="AB287" s="16"/>
      <c r="AC287" s="16"/>
      <c r="AD287" s="16"/>
      <c r="AE287" s="16"/>
      <c r="AF287" s="16"/>
      <c r="AG287" s="16"/>
    </row>
    <row r="288" spans="1:34" s="5" customFormat="1" ht="24.95" hidden="1" customHeight="1">
      <c r="A288" s="7"/>
      <c r="B288" s="576"/>
      <c r="C288" s="579"/>
      <c r="D288" s="579"/>
      <c r="E288" s="579"/>
      <c r="F288" s="579"/>
      <c r="G288" s="591"/>
      <c r="H288" s="558"/>
      <c r="I288" s="697"/>
      <c r="J288" s="228"/>
      <c r="K288" s="101">
        <f>+$K$15</f>
        <v>0</v>
      </c>
      <c r="L288" s="228"/>
      <c r="M288" s="101"/>
      <c r="N288" s="564"/>
      <c r="O288" s="564"/>
      <c r="P288" s="567"/>
      <c r="Q288" s="585"/>
      <c r="R288" s="585"/>
      <c r="S288" s="573"/>
      <c r="T288" s="587"/>
      <c r="W288" s="30"/>
      <c r="X288" s="30"/>
      <c r="Y288" s="30"/>
      <c r="Z288" s="30"/>
      <c r="AA288" s="30"/>
      <c r="AB288" s="30"/>
      <c r="AC288" s="30"/>
      <c r="AD288" s="102"/>
      <c r="AE288" s="102"/>
      <c r="AF288" s="102"/>
      <c r="AG288" s="102"/>
    </row>
    <row r="289" spans="1:34" s="5" customFormat="1" ht="24.95" hidden="1" customHeight="1">
      <c r="A289" s="7"/>
      <c r="B289" s="574">
        <v>5</v>
      </c>
      <c r="C289" s="550"/>
      <c r="D289" s="550"/>
      <c r="E289" s="550"/>
      <c r="F289" s="550"/>
      <c r="G289" s="553"/>
      <c r="H289" s="556"/>
      <c r="I289" s="559"/>
      <c r="J289" s="228"/>
      <c r="K289" s="101">
        <f>+$K$13</f>
        <v>43232604</v>
      </c>
      <c r="L289" s="228"/>
      <c r="M289" s="101">
        <f>+$M$13</f>
        <v>0</v>
      </c>
      <c r="N289" s="562"/>
      <c r="O289" s="562"/>
      <c r="P289" s="580"/>
      <c r="Q289" s="568"/>
      <c r="R289" s="568"/>
      <c r="S289" s="571">
        <f>IF(COUNTIF(J289:M291,"CUMPLE")&gt;=1,(G289*I289),0)* (IF(N289="PRESENTÓ CERTIFICADO",1,0))* (IF(O289="ACORDE A ITEM 5.2.1 (T.R.)",1,0) )* ( IF(OR(Q289="SIN OBSERVACIÓN", Q289="REQUERIMIENTOS SUBSANADOS"),1,0)) *(IF(OR(R289="NINGUNO", R289="CUMPLEN CON LO SOLICITADO"),1,0))</f>
        <v>0</v>
      </c>
      <c r="T289" s="587"/>
      <c r="W289" s="30"/>
      <c r="X289" s="30"/>
      <c r="Y289" s="30"/>
      <c r="Z289" s="30"/>
      <c r="AA289" s="30"/>
      <c r="AB289" s="30"/>
      <c r="AC289" s="30"/>
      <c r="AD289" s="102"/>
      <c r="AE289" s="102"/>
      <c r="AF289" s="102"/>
      <c r="AG289" s="102"/>
    </row>
    <row r="290" spans="1:34" s="5" customFormat="1" ht="24.95" hidden="1" customHeight="1">
      <c r="A290" s="7"/>
      <c r="B290" s="575"/>
      <c r="C290" s="551"/>
      <c r="D290" s="551"/>
      <c r="E290" s="551"/>
      <c r="F290" s="551"/>
      <c r="G290" s="554"/>
      <c r="H290" s="557"/>
      <c r="I290" s="560"/>
      <c r="J290" s="228"/>
      <c r="K290" s="101">
        <f>+$K$14</f>
        <v>0</v>
      </c>
      <c r="L290" s="228"/>
      <c r="M290" s="101">
        <f>+$M$14</f>
        <v>0</v>
      </c>
      <c r="N290" s="563"/>
      <c r="O290" s="563"/>
      <c r="P290" s="581"/>
      <c r="Q290" s="569"/>
      <c r="R290" s="569"/>
      <c r="S290" s="572"/>
      <c r="T290" s="587"/>
      <c r="W290" s="30"/>
      <c r="X290" s="30"/>
      <c r="Y290" s="30"/>
      <c r="Z290" s="30"/>
      <c r="AA290" s="30"/>
      <c r="AB290" s="30"/>
      <c r="AC290" s="30"/>
    </row>
    <row r="291" spans="1:34" s="5" customFormat="1" ht="24.95" hidden="1" customHeight="1">
      <c r="A291" s="7"/>
      <c r="B291" s="576"/>
      <c r="C291" s="552"/>
      <c r="D291" s="552"/>
      <c r="E291" s="552"/>
      <c r="F291" s="552"/>
      <c r="G291" s="555"/>
      <c r="H291" s="558"/>
      <c r="I291" s="561"/>
      <c r="J291" s="228"/>
      <c r="K291" s="101">
        <f>+$K$15</f>
        <v>0</v>
      </c>
      <c r="L291" s="228"/>
      <c r="M291" s="101"/>
      <c r="N291" s="564"/>
      <c r="O291" s="564"/>
      <c r="P291" s="582"/>
      <c r="Q291" s="570"/>
      <c r="R291" s="570"/>
      <c r="S291" s="573"/>
      <c r="T291" s="588"/>
      <c r="W291" s="30"/>
      <c r="X291" s="30"/>
      <c r="Y291" s="30"/>
      <c r="Z291" s="30"/>
      <c r="AA291" s="30"/>
      <c r="AB291" s="30"/>
      <c r="AC291" s="30"/>
    </row>
    <row r="292" spans="1:34" s="3" customFormat="1" ht="24.95" hidden="1" customHeight="1">
      <c r="B292" s="540" t="str">
        <f>IF(S293=" "," ",IF(S293&gt;=$H$6,"CUMPLE CON LA EXPERIENCIA REQUERIDA","NO CUMPLE CON LA EXPERIENCIA REQUERIDA"))</f>
        <v>NO CUMPLE CON LA EXPERIENCIA REQUERIDA</v>
      </c>
      <c r="C292" s="541"/>
      <c r="D292" s="541"/>
      <c r="E292" s="541"/>
      <c r="F292" s="541"/>
      <c r="G292" s="541"/>
      <c r="H292" s="541"/>
      <c r="I292" s="541"/>
      <c r="J292" s="541"/>
      <c r="K292" s="541"/>
      <c r="L292" s="541"/>
      <c r="M292" s="541"/>
      <c r="N292" s="541"/>
      <c r="O292" s="542"/>
      <c r="P292" s="546" t="s">
        <v>22</v>
      </c>
      <c r="Q292" s="547"/>
      <c r="R292" s="311"/>
      <c r="S292" s="6">
        <f>IF(T277="SI",SUM(S277:S291),0)</f>
        <v>0</v>
      </c>
      <c r="T292" s="548" t="str">
        <f>IF(S293=" "," ",IF(S293&gt;=$H$6,"CUMPLE","NO CUMPLE"))</f>
        <v>NO CUMPLE</v>
      </c>
      <c r="W292" s="30"/>
      <c r="X292" s="30"/>
      <c r="Y292" s="30"/>
      <c r="Z292" s="30"/>
      <c r="AA292" s="30"/>
      <c r="AB292" s="30"/>
      <c r="AC292" s="30"/>
      <c r="AD292" s="5"/>
      <c r="AE292" s="5"/>
      <c r="AF292" s="5"/>
      <c r="AG292" s="5"/>
      <c r="AH292" s="5"/>
    </row>
    <row r="293" spans="1:34" s="5" customFormat="1" ht="24.95" hidden="1" customHeight="1">
      <c r="B293" s="543"/>
      <c r="C293" s="544"/>
      <c r="D293" s="544"/>
      <c r="E293" s="544"/>
      <c r="F293" s="544"/>
      <c r="G293" s="544"/>
      <c r="H293" s="544"/>
      <c r="I293" s="544"/>
      <c r="J293" s="544"/>
      <c r="K293" s="544"/>
      <c r="L293" s="544"/>
      <c r="M293" s="544"/>
      <c r="N293" s="544"/>
      <c r="O293" s="545"/>
      <c r="P293" s="546" t="s">
        <v>24</v>
      </c>
      <c r="Q293" s="547"/>
      <c r="R293" s="311"/>
      <c r="S293" s="55">
        <f>IFERROR((S292/$P$6)," ")</f>
        <v>0</v>
      </c>
      <c r="T293" s="549"/>
      <c r="W293" s="30"/>
      <c r="X293" s="30"/>
      <c r="Y293" s="30"/>
      <c r="Z293" s="30"/>
      <c r="AA293" s="30"/>
      <c r="AB293" s="30"/>
      <c r="AC293" s="30"/>
    </row>
    <row r="294" spans="1:34" ht="30" hidden="1" customHeight="1">
      <c r="AA294" s="30"/>
      <c r="AB294" s="30"/>
      <c r="AC294" s="30"/>
      <c r="AD294" s="5"/>
      <c r="AE294" s="5"/>
      <c r="AF294" s="5"/>
      <c r="AG294" s="5"/>
      <c r="AH294" s="3"/>
    </row>
    <row r="295" spans="1:34" ht="30" hidden="1" customHeight="1">
      <c r="AA295" s="30"/>
      <c r="AB295" s="30"/>
      <c r="AC295" s="30"/>
      <c r="AD295" s="5"/>
      <c r="AE295" s="5"/>
      <c r="AF295" s="5"/>
      <c r="AG295" s="5"/>
      <c r="AH295" s="5"/>
    </row>
    <row r="296" spans="1:34" ht="36" hidden="1" customHeight="1">
      <c r="B296" s="68">
        <v>14</v>
      </c>
      <c r="C296" s="594" t="s">
        <v>53</v>
      </c>
      <c r="D296" s="595"/>
      <c r="E296" s="596"/>
      <c r="F296" s="597" t="str">
        <f>IFERROR(VLOOKUP(B296,LISTA_OFERENTES,2,FALSE)," ")</f>
        <v>O14</v>
      </c>
      <c r="G296" s="598"/>
      <c r="H296" s="598"/>
      <c r="I296" s="598"/>
      <c r="J296" s="598"/>
      <c r="K296" s="598"/>
      <c r="L296" s="598"/>
      <c r="M296" s="598"/>
      <c r="N296" s="598"/>
      <c r="O296" s="599"/>
      <c r="P296" s="600" t="s">
        <v>75</v>
      </c>
      <c r="Q296" s="601"/>
      <c r="R296" s="602"/>
      <c r="S296" s="2">
        <f>5-(INT(COUNTBLANK(C299:C313))-10)</f>
        <v>0</v>
      </c>
      <c r="T296" s="3"/>
      <c r="AA296" s="30"/>
      <c r="AB296" s="30"/>
      <c r="AC296" s="30"/>
      <c r="AD296" s="5"/>
      <c r="AE296" s="5"/>
      <c r="AF296" s="5"/>
      <c r="AG296" s="5"/>
    </row>
    <row r="297" spans="1:34" s="102" customFormat="1" ht="30" hidden="1" customHeight="1">
      <c r="B297" s="611" t="s">
        <v>40</v>
      </c>
      <c r="C297" s="603" t="s">
        <v>15</v>
      </c>
      <c r="D297" s="603" t="s">
        <v>16</v>
      </c>
      <c r="E297" s="603" t="s">
        <v>17</v>
      </c>
      <c r="F297" s="603" t="s">
        <v>18</v>
      </c>
      <c r="G297" s="603" t="s">
        <v>19</v>
      </c>
      <c r="H297" s="603" t="s">
        <v>20</v>
      </c>
      <c r="I297" s="603" t="s">
        <v>21</v>
      </c>
      <c r="J297" s="608" t="s">
        <v>44</v>
      </c>
      <c r="K297" s="609"/>
      <c r="L297" s="609"/>
      <c r="M297" s="610"/>
      <c r="N297" s="603" t="s">
        <v>54</v>
      </c>
      <c r="O297" s="603" t="s">
        <v>55</v>
      </c>
      <c r="P297" s="103" t="s">
        <v>56</v>
      </c>
      <c r="Q297" s="103"/>
      <c r="R297" s="603" t="s">
        <v>57</v>
      </c>
      <c r="S297" s="603" t="s">
        <v>58</v>
      </c>
      <c r="T297" s="603" t="str">
        <f>T11</f>
        <v>CUMPLE CON EL REQUERIMIENTO OBLIGATORIO DE HABER EJECUTADO CONTRATOS REGISTRADOS EN EL RUP CON LA CLASIFICACIÓN EN EL CÓDIGOS 43232604.</v>
      </c>
      <c r="U297" s="104"/>
      <c r="V297" s="104"/>
      <c r="W297" s="30"/>
      <c r="X297" s="30"/>
      <c r="Y297" s="30"/>
      <c r="Z297" s="30"/>
      <c r="AA297" s="30"/>
      <c r="AB297" s="30"/>
      <c r="AC297" s="30"/>
      <c r="AD297" s="5"/>
      <c r="AE297" s="5"/>
      <c r="AF297" s="5"/>
      <c r="AG297" s="5"/>
      <c r="AH297" s="16"/>
    </row>
    <row r="298" spans="1:34" s="102" customFormat="1" ht="103.5" hidden="1" customHeight="1">
      <c r="B298" s="612"/>
      <c r="C298" s="604"/>
      <c r="D298" s="604"/>
      <c r="E298" s="604"/>
      <c r="F298" s="604"/>
      <c r="G298" s="604"/>
      <c r="H298" s="604"/>
      <c r="I298" s="604"/>
      <c r="J298" s="605" t="s">
        <v>60</v>
      </c>
      <c r="K298" s="606"/>
      <c r="L298" s="606"/>
      <c r="M298" s="607"/>
      <c r="N298" s="604"/>
      <c r="O298" s="604"/>
      <c r="P298" s="4" t="s">
        <v>13</v>
      </c>
      <c r="Q298" s="4" t="s">
        <v>59</v>
      </c>
      <c r="R298" s="604"/>
      <c r="S298" s="604"/>
      <c r="T298" s="604"/>
      <c r="U298" s="104"/>
      <c r="V298" s="104"/>
      <c r="W298" s="30"/>
      <c r="X298" s="30"/>
      <c r="Y298" s="30"/>
      <c r="Z298" s="30"/>
      <c r="AA298" s="30"/>
      <c r="AB298" s="30"/>
      <c r="AC298" s="30"/>
      <c r="AD298" s="5"/>
      <c r="AE298" s="5"/>
      <c r="AF298" s="5"/>
      <c r="AG298" s="5"/>
      <c r="AH298" s="16"/>
    </row>
    <row r="299" spans="1:34" s="5" customFormat="1" ht="24.95" hidden="1" customHeight="1">
      <c r="A299" s="7"/>
      <c r="B299" s="574">
        <v>1</v>
      </c>
      <c r="C299" s="550"/>
      <c r="D299" s="550"/>
      <c r="E299" s="550"/>
      <c r="F299" s="550"/>
      <c r="G299" s="553"/>
      <c r="H299" s="556"/>
      <c r="I299" s="559"/>
      <c r="J299" s="228"/>
      <c r="K299" s="101">
        <f>+$K$13</f>
        <v>43232604</v>
      </c>
      <c r="L299" s="228"/>
      <c r="M299" s="101">
        <f>+$M$13</f>
        <v>0</v>
      </c>
      <c r="N299" s="562"/>
      <c r="O299" s="562"/>
      <c r="P299" s="580"/>
      <c r="Q299" s="568"/>
      <c r="R299" s="568"/>
      <c r="S299" s="571">
        <f>IF(COUNTIF(J299:M301,"CUMPLE")&gt;=1,(G299*I299),0)* (IF(N299="PRESENTÓ CERTIFICADO",1,0))* (IF(O299="ACORDE A ITEM 5.2.1 (T.R.)",1,0) )* ( IF(OR(Q299="SIN OBSERVACIÓN", Q299="REQUERIMIENTOS SUBSANADOS"),1,0)) *(IF(OR(R299="NINGUNO", R299="CUMPLEN CON LO SOLICITADO"),1,0))</f>
        <v>0</v>
      </c>
      <c r="T299" s="586"/>
      <c r="W299" s="30"/>
      <c r="X299" s="30"/>
      <c r="Y299" s="30"/>
      <c r="Z299" s="30"/>
      <c r="AA299" s="30"/>
      <c r="AB299" s="30"/>
      <c r="AC299" s="30"/>
      <c r="AH299" s="102"/>
    </row>
    <row r="300" spans="1:34" s="5" customFormat="1" ht="24.95" hidden="1" customHeight="1">
      <c r="A300" s="7"/>
      <c r="B300" s="575"/>
      <c r="C300" s="551"/>
      <c r="D300" s="551"/>
      <c r="E300" s="551"/>
      <c r="F300" s="551"/>
      <c r="G300" s="554"/>
      <c r="H300" s="557"/>
      <c r="I300" s="560"/>
      <c r="J300" s="228"/>
      <c r="K300" s="101">
        <f>+$K$14</f>
        <v>0</v>
      </c>
      <c r="L300" s="228"/>
      <c r="M300" s="101">
        <f>+$M$14</f>
        <v>0</v>
      </c>
      <c r="N300" s="563"/>
      <c r="O300" s="563"/>
      <c r="P300" s="581"/>
      <c r="Q300" s="569"/>
      <c r="R300" s="569"/>
      <c r="S300" s="572"/>
      <c r="T300" s="587"/>
      <c r="W300" s="30"/>
      <c r="X300" s="30"/>
      <c r="Y300" s="30"/>
      <c r="Z300" s="30"/>
      <c r="AA300" s="30"/>
      <c r="AB300" s="30"/>
      <c r="AC300" s="30"/>
      <c r="AH300" s="102"/>
    </row>
    <row r="301" spans="1:34" s="5" customFormat="1" ht="24.95" hidden="1" customHeight="1">
      <c r="A301" s="7"/>
      <c r="B301" s="576"/>
      <c r="C301" s="552"/>
      <c r="D301" s="552"/>
      <c r="E301" s="552"/>
      <c r="F301" s="552"/>
      <c r="G301" s="555"/>
      <c r="H301" s="558"/>
      <c r="I301" s="561"/>
      <c r="J301" s="228"/>
      <c r="K301" s="101">
        <f>+$K$15</f>
        <v>0</v>
      </c>
      <c r="L301" s="228"/>
      <c r="M301" s="101"/>
      <c r="N301" s="564"/>
      <c r="O301" s="564"/>
      <c r="P301" s="582"/>
      <c r="Q301" s="570"/>
      <c r="R301" s="570"/>
      <c r="S301" s="573"/>
      <c r="T301" s="587"/>
      <c r="W301" s="30"/>
      <c r="X301" s="30"/>
      <c r="Y301" s="30"/>
      <c r="Z301" s="30"/>
      <c r="AA301" s="30"/>
      <c r="AB301" s="30"/>
      <c r="AC301" s="30"/>
    </row>
    <row r="302" spans="1:34" s="5" customFormat="1" ht="24.95" hidden="1" customHeight="1">
      <c r="A302" s="7"/>
      <c r="B302" s="574">
        <v>2</v>
      </c>
      <c r="C302" s="577"/>
      <c r="D302" s="577"/>
      <c r="E302" s="577"/>
      <c r="F302" s="577"/>
      <c r="G302" s="589"/>
      <c r="H302" s="556"/>
      <c r="I302" s="559"/>
      <c r="J302" s="228"/>
      <c r="K302" s="101">
        <f>+$K$13</f>
        <v>43232604</v>
      </c>
      <c r="L302" s="228"/>
      <c r="M302" s="101">
        <f>+$M$13</f>
        <v>0</v>
      </c>
      <c r="N302" s="562"/>
      <c r="O302" s="562"/>
      <c r="P302" s="580"/>
      <c r="Q302" s="568"/>
      <c r="R302" s="568"/>
      <c r="S302" s="571">
        <f>IF(COUNTIF(J302:M304,"CUMPLE")&gt;=1,(G302*I302),0)* (IF(N302="PRESENTÓ CERTIFICADO",1,0))* (IF(O302="ACORDE A ITEM 5.2.1 (T.R.)",1,0) )* ( IF(OR(Q302="SIN OBSERVACIÓN", Q302="REQUERIMIENTOS SUBSANADOS"),1,0)) *(IF(OR(R302="NINGUNO", R302="CUMPLEN CON LO SOLICITADO"),1,0))</f>
        <v>0</v>
      </c>
      <c r="T302" s="587"/>
      <c r="W302" s="30"/>
      <c r="X302" s="30"/>
      <c r="Y302" s="30"/>
      <c r="Z302" s="30"/>
      <c r="AA302" s="30"/>
      <c r="AB302" s="30"/>
      <c r="AC302" s="30"/>
    </row>
    <row r="303" spans="1:34" s="5" customFormat="1" ht="24.95" hidden="1" customHeight="1">
      <c r="A303" s="7"/>
      <c r="B303" s="575"/>
      <c r="C303" s="578"/>
      <c r="D303" s="578"/>
      <c r="E303" s="578"/>
      <c r="F303" s="578"/>
      <c r="G303" s="590"/>
      <c r="H303" s="557"/>
      <c r="I303" s="560"/>
      <c r="J303" s="228"/>
      <c r="K303" s="101">
        <f>+$K$14</f>
        <v>0</v>
      </c>
      <c r="L303" s="228"/>
      <c r="M303" s="101">
        <f>+$M$14</f>
        <v>0</v>
      </c>
      <c r="N303" s="563"/>
      <c r="O303" s="563"/>
      <c r="P303" s="581"/>
      <c r="Q303" s="569"/>
      <c r="R303" s="569"/>
      <c r="S303" s="572"/>
      <c r="T303" s="587"/>
      <c r="W303" s="30"/>
      <c r="X303" s="30"/>
      <c r="Y303" s="30"/>
      <c r="Z303" s="30"/>
      <c r="AA303" s="30"/>
      <c r="AB303" s="30"/>
      <c r="AC303" s="30"/>
    </row>
    <row r="304" spans="1:34" s="5" customFormat="1" ht="24.95" hidden="1" customHeight="1">
      <c r="A304" s="7"/>
      <c r="B304" s="576"/>
      <c r="C304" s="579"/>
      <c r="D304" s="579"/>
      <c r="E304" s="579"/>
      <c r="F304" s="579"/>
      <c r="G304" s="591"/>
      <c r="H304" s="558"/>
      <c r="I304" s="561"/>
      <c r="J304" s="228"/>
      <c r="K304" s="101">
        <f>+$K$15</f>
        <v>0</v>
      </c>
      <c r="L304" s="228"/>
      <c r="M304" s="101"/>
      <c r="N304" s="564"/>
      <c r="O304" s="564"/>
      <c r="P304" s="582"/>
      <c r="Q304" s="570"/>
      <c r="R304" s="570"/>
      <c r="S304" s="573"/>
      <c r="T304" s="587"/>
      <c r="W304" s="30"/>
      <c r="X304" s="30"/>
      <c r="Y304" s="30"/>
      <c r="Z304" s="30"/>
    </row>
    <row r="305" spans="1:34" s="5" customFormat="1" ht="24.95" hidden="1" customHeight="1">
      <c r="A305" s="7"/>
      <c r="B305" s="574">
        <v>3</v>
      </c>
      <c r="C305" s="550"/>
      <c r="D305" s="550"/>
      <c r="E305" s="550"/>
      <c r="F305" s="550"/>
      <c r="G305" s="553"/>
      <c r="H305" s="556"/>
      <c r="I305" s="559"/>
      <c r="J305" s="228"/>
      <c r="K305" s="101">
        <f>+$K$13</f>
        <v>43232604</v>
      </c>
      <c r="L305" s="228"/>
      <c r="M305" s="101">
        <f>+$M$13</f>
        <v>0</v>
      </c>
      <c r="N305" s="562"/>
      <c r="O305" s="562"/>
      <c r="P305" s="580"/>
      <c r="Q305" s="568"/>
      <c r="R305" s="568"/>
      <c r="S305" s="571">
        <f>IF(COUNTIF(J305:M307,"CUMPLE")&gt;=1,(G305*I305),0)* (IF(N305="PRESENTÓ CERTIFICADO",1,0))* (IF(O305="ACORDE A ITEM 5.2.1 (T.R.)",1,0) )* ( IF(OR(Q305="SIN OBSERVACIÓN", Q305="REQUERIMIENTOS SUBSANADOS"),1,0)) *(IF(OR(R305="NINGUNO", R305="CUMPLEN CON LO SOLICITADO"),1,0))</f>
        <v>0</v>
      </c>
      <c r="T305" s="587"/>
      <c r="W305" s="30"/>
      <c r="X305" s="30"/>
      <c r="Y305" s="30"/>
      <c r="Z305" s="30"/>
      <c r="AA305" s="3"/>
      <c r="AB305" s="3"/>
      <c r="AC305" s="3"/>
      <c r="AD305" s="3"/>
      <c r="AE305" s="3"/>
      <c r="AF305" s="3"/>
      <c r="AG305" s="3"/>
    </row>
    <row r="306" spans="1:34" s="5" customFormat="1" ht="24.95" hidden="1" customHeight="1">
      <c r="A306" s="7"/>
      <c r="B306" s="575"/>
      <c r="C306" s="551"/>
      <c r="D306" s="551"/>
      <c r="E306" s="551"/>
      <c r="F306" s="551"/>
      <c r="G306" s="554"/>
      <c r="H306" s="557"/>
      <c r="I306" s="560"/>
      <c r="J306" s="228"/>
      <c r="K306" s="101">
        <f>+$K$14</f>
        <v>0</v>
      </c>
      <c r="L306" s="228"/>
      <c r="M306" s="101">
        <f>+$M$14</f>
        <v>0</v>
      </c>
      <c r="N306" s="563"/>
      <c r="O306" s="563"/>
      <c r="P306" s="581"/>
      <c r="Q306" s="569"/>
      <c r="R306" s="569"/>
      <c r="S306" s="572"/>
      <c r="T306" s="587"/>
      <c r="W306" s="30"/>
      <c r="X306" s="30"/>
      <c r="Y306" s="30"/>
      <c r="Z306" s="30"/>
    </row>
    <row r="307" spans="1:34" s="5" customFormat="1" ht="24.95" hidden="1" customHeight="1">
      <c r="A307" s="7"/>
      <c r="B307" s="576"/>
      <c r="C307" s="552"/>
      <c r="D307" s="552"/>
      <c r="E307" s="552"/>
      <c r="F307" s="552"/>
      <c r="G307" s="555"/>
      <c r="H307" s="558"/>
      <c r="I307" s="561"/>
      <c r="J307" s="228"/>
      <c r="K307" s="101">
        <f>+$K$15</f>
        <v>0</v>
      </c>
      <c r="L307" s="228"/>
      <c r="M307" s="101"/>
      <c r="N307" s="564"/>
      <c r="O307" s="564"/>
      <c r="P307" s="582"/>
      <c r="Q307" s="570"/>
      <c r="R307" s="570"/>
      <c r="S307" s="573"/>
      <c r="T307" s="587"/>
      <c r="W307" s="30"/>
      <c r="X307" s="30"/>
      <c r="Y307" s="30"/>
      <c r="Z307" s="30"/>
      <c r="AA307" s="16"/>
      <c r="AB307" s="16"/>
      <c r="AC307" s="16"/>
      <c r="AD307" s="16"/>
      <c r="AE307" s="16"/>
      <c r="AF307" s="16"/>
      <c r="AG307" s="16"/>
    </row>
    <row r="308" spans="1:34" s="5" customFormat="1" ht="24.95" hidden="1" customHeight="1">
      <c r="A308" s="7"/>
      <c r="B308" s="574">
        <v>4</v>
      </c>
      <c r="C308" s="577"/>
      <c r="D308" s="577"/>
      <c r="E308" s="577"/>
      <c r="F308" s="577"/>
      <c r="G308" s="589"/>
      <c r="H308" s="556"/>
      <c r="I308" s="695"/>
      <c r="J308" s="228"/>
      <c r="K308" s="101">
        <f>+$K$13</f>
        <v>43232604</v>
      </c>
      <c r="L308" s="228"/>
      <c r="M308" s="101">
        <f>+$M$13</f>
        <v>0</v>
      </c>
      <c r="N308" s="562"/>
      <c r="O308" s="562"/>
      <c r="P308" s="565"/>
      <c r="Q308" s="583"/>
      <c r="R308" s="583"/>
      <c r="S308" s="571">
        <f>IF(COUNTIF(J308:M310,"CUMPLE")&gt;=1,(G308*I308),0)* (IF(N308="PRESENTÓ CERTIFICADO",1,0))* (IF(O308="ACORDE A ITEM 5.2.1 (T.R.)",1,0) )* ( IF(OR(Q308="SIN OBSERVACIÓN", Q308="REQUERIMIENTOS SUBSANADOS"),1,0)) *(IF(OR(R308="NINGUNO", R308="CUMPLEN CON LO SOLICITADO"),1,0))</f>
        <v>0</v>
      </c>
      <c r="T308" s="587"/>
      <c r="W308" s="30"/>
      <c r="X308" s="30"/>
      <c r="Y308" s="30"/>
      <c r="Z308" s="30"/>
      <c r="AA308" s="16"/>
      <c r="AB308" s="16"/>
      <c r="AC308" s="16"/>
      <c r="AD308" s="16"/>
      <c r="AE308" s="16"/>
      <c r="AF308" s="16"/>
      <c r="AG308" s="16"/>
    </row>
    <row r="309" spans="1:34" s="5" customFormat="1" ht="24.95" hidden="1" customHeight="1">
      <c r="A309" s="7"/>
      <c r="B309" s="575"/>
      <c r="C309" s="578"/>
      <c r="D309" s="578"/>
      <c r="E309" s="578"/>
      <c r="F309" s="578"/>
      <c r="G309" s="590"/>
      <c r="H309" s="557"/>
      <c r="I309" s="696"/>
      <c r="J309" s="228"/>
      <c r="K309" s="101">
        <f>+$K$14</f>
        <v>0</v>
      </c>
      <c r="L309" s="228"/>
      <c r="M309" s="101">
        <f>+$M$14</f>
        <v>0</v>
      </c>
      <c r="N309" s="563"/>
      <c r="O309" s="563"/>
      <c r="P309" s="566"/>
      <c r="Q309" s="584"/>
      <c r="R309" s="584"/>
      <c r="S309" s="572"/>
      <c r="T309" s="587"/>
      <c r="W309" s="30"/>
      <c r="X309" s="30"/>
      <c r="Y309" s="30"/>
      <c r="Z309" s="30"/>
      <c r="AA309" s="16"/>
      <c r="AB309" s="16"/>
      <c r="AC309" s="16"/>
      <c r="AD309" s="16"/>
      <c r="AE309" s="16"/>
      <c r="AF309" s="16"/>
      <c r="AG309" s="16"/>
    </row>
    <row r="310" spans="1:34" s="5" customFormat="1" ht="24.95" hidden="1" customHeight="1">
      <c r="A310" s="7"/>
      <c r="B310" s="576"/>
      <c r="C310" s="579"/>
      <c r="D310" s="579"/>
      <c r="E310" s="579"/>
      <c r="F310" s="579"/>
      <c r="G310" s="591"/>
      <c r="H310" s="558"/>
      <c r="I310" s="697"/>
      <c r="J310" s="228"/>
      <c r="K310" s="101">
        <f>+$K$15</f>
        <v>0</v>
      </c>
      <c r="L310" s="228"/>
      <c r="M310" s="101"/>
      <c r="N310" s="564"/>
      <c r="O310" s="564"/>
      <c r="P310" s="567"/>
      <c r="Q310" s="585"/>
      <c r="R310" s="585"/>
      <c r="S310" s="573"/>
      <c r="T310" s="587"/>
      <c r="W310" s="30"/>
      <c r="X310" s="30"/>
      <c r="Y310" s="30"/>
      <c r="Z310" s="30"/>
      <c r="AA310" s="30"/>
      <c r="AB310" s="30"/>
      <c r="AC310" s="30"/>
      <c r="AD310" s="102"/>
      <c r="AE310" s="102"/>
      <c r="AF310" s="102"/>
      <c r="AG310" s="102"/>
    </row>
    <row r="311" spans="1:34" s="5" customFormat="1" ht="24.95" hidden="1" customHeight="1">
      <c r="A311" s="7"/>
      <c r="B311" s="574">
        <v>5</v>
      </c>
      <c r="C311" s="550"/>
      <c r="D311" s="550"/>
      <c r="E311" s="550"/>
      <c r="F311" s="550"/>
      <c r="G311" s="553"/>
      <c r="H311" s="556"/>
      <c r="I311" s="559"/>
      <c r="J311" s="228"/>
      <c r="K311" s="101">
        <f>+$K$13</f>
        <v>43232604</v>
      </c>
      <c r="L311" s="228"/>
      <c r="M311" s="101">
        <f>+$M$13</f>
        <v>0</v>
      </c>
      <c r="N311" s="562"/>
      <c r="O311" s="562"/>
      <c r="P311" s="580"/>
      <c r="Q311" s="568"/>
      <c r="R311" s="568"/>
      <c r="S311" s="571">
        <f>IF(COUNTIF(J311:M313,"CUMPLE")&gt;=1,(G311*I311),0)* (IF(N311="PRESENTÓ CERTIFICADO",1,0))* (IF(O311="ACORDE A ITEM 5.2.1 (T.R.)",1,0) )* ( IF(OR(Q311="SIN OBSERVACIÓN", Q311="REQUERIMIENTOS SUBSANADOS"),1,0)) *(IF(OR(R311="NINGUNO", R311="CUMPLEN CON LO SOLICITADO"),1,0))</f>
        <v>0</v>
      </c>
      <c r="T311" s="587"/>
      <c r="W311" s="30"/>
      <c r="X311" s="30"/>
      <c r="Y311" s="30"/>
      <c r="Z311" s="30"/>
      <c r="AA311" s="30"/>
      <c r="AB311" s="30"/>
      <c r="AC311" s="30"/>
      <c r="AD311" s="102"/>
      <c r="AE311" s="102"/>
      <c r="AF311" s="102"/>
      <c r="AG311" s="102"/>
    </row>
    <row r="312" spans="1:34" s="5" customFormat="1" ht="24.95" hidden="1" customHeight="1">
      <c r="A312" s="7"/>
      <c r="B312" s="575"/>
      <c r="C312" s="551"/>
      <c r="D312" s="551"/>
      <c r="E312" s="551"/>
      <c r="F312" s="551"/>
      <c r="G312" s="554"/>
      <c r="H312" s="557"/>
      <c r="I312" s="560"/>
      <c r="J312" s="228"/>
      <c r="K312" s="101">
        <f>+$K$14</f>
        <v>0</v>
      </c>
      <c r="L312" s="228"/>
      <c r="M312" s="101">
        <f>+$M$14</f>
        <v>0</v>
      </c>
      <c r="N312" s="563"/>
      <c r="O312" s="563"/>
      <c r="P312" s="581"/>
      <c r="Q312" s="569"/>
      <c r="R312" s="569"/>
      <c r="S312" s="572"/>
      <c r="T312" s="587"/>
      <c r="W312" s="30"/>
      <c r="X312" s="30"/>
      <c r="Y312" s="30"/>
      <c r="Z312" s="30"/>
      <c r="AA312" s="30"/>
      <c r="AB312" s="30"/>
      <c r="AC312" s="30"/>
    </row>
    <row r="313" spans="1:34" s="5" customFormat="1" ht="24.95" hidden="1" customHeight="1">
      <c r="A313" s="7"/>
      <c r="B313" s="576"/>
      <c r="C313" s="552"/>
      <c r="D313" s="552"/>
      <c r="E313" s="552"/>
      <c r="F313" s="552"/>
      <c r="G313" s="555"/>
      <c r="H313" s="558"/>
      <c r="I313" s="561"/>
      <c r="J313" s="228"/>
      <c r="K313" s="101">
        <f>+$K$15</f>
        <v>0</v>
      </c>
      <c r="L313" s="228"/>
      <c r="M313" s="101"/>
      <c r="N313" s="564"/>
      <c r="O313" s="564"/>
      <c r="P313" s="582"/>
      <c r="Q313" s="570"/>
      <c r="R313" s="570"/>
      <c r="S313" s="573"/>
      <c r="T313" s="588"/>
      <c r="W313" s="30"/>
      <c r="X313" s="30"/>
      <c r="Y313" s="30"/>
      <c r="Z313" s="30"/>
      <c r="AA313" s="30"/>
      <c r="AB313" s="30"/>
      <c r="AC313" s="30"/>
    </row>
    <row r="314" spans="1:34" s="3" customFormat="1" ht="24.95" hidden="1" customHeight="1">
      <c r="B314" s="540" t="str">
        <f>IF(S315=" "," ",IF(S315&gt;=$H$6,"CUMPLE CON LA EXPERIENCIA REQUERIDA","NO CUMPLE CON LA EXPERIENCIA REQUERIDA"))</f>
        <v>NO CUMPLE CON LA EXPERIENCIA REQUERIDA</v>
      </c>
      <c r="C314" s="541"/>
      <c r="D314" s="541"/>
      <c r="E314" s="541"/>
      <c r="F314" s="541"/>
      <c r="G314" s="541"/>
      <c r="H314" s="541"/>
      <c r="I314" s="541"/>
      <c r="J314" s="541"/>
      <c r="K314" s="541"/>
      <c r="L314" s="541"/>
      <c r="M314" s="541"/>
      <c r="N314" s="541"/>
      <c r="O314" s="542"/>
      <c r="P314" s="546" t="s">
        <v>22</v>
      </c>
      <c r="Q314" s="547"/>
      <c r="R314" s="311"/>
      <c r="S314" s="6">
        <f>IF(T299="SI",SUM(S299:S313),0)</f>
        <v>0</v>
      </c>
      <c r="T314" s="548" t="str">
        <f>IF(S315=" "," ",IF(S315&gt;=$H$6,"CUMPLE","NO CUMPLE"))</f>
        <v>NO CUMPLE</v>
      </c>
      <c r="W314" s="30"/>
      <c r="X314" s="30"/>
      <c r="Y314" s="30"/>
      <c r="Z314" s="30"/>
      <c r="AA314" s="30"/>
      <c r="AB314" s="30"/>
      <c r="AC314" s="30"/>
      <c r="AD314" s="5"/>
      <c r="AE314" s="5"/>
      <c r="AF314" s="5"/>
      <c r="AG314" s="5"/>
      <c r="AH314" s="5"/>
    </row>
    <row r="315" spans="1:34" s="5" customFormat="1" ht="24.95" hidden="1" customHeight="1">
      <c r="B315" s="543"/>
      <c r="C315" s="544"/>
      <c r="D315" s="544"/>
      <c r="E315" s="544"/>
      <c r="F315" s="544"/>
      <c r="G315" s="544"/>
      <c r="H315" s="544"/>
      <c r="I315" s="544"/>
      <c r="J315" s="544"/>
      <c r="K315" s="544"/>
      <c r="L315" s="544"/>
      <c r="M315" s="544"/>
      <c r="N315" s="544"/>
      <c r="O315" s="545"/>
      <c r="P315" s="546" t="s">
        <v>24</v>
      </c>
      <c r="Q315" s="547"/>
      <c r="R315" s="311"/>
      <c r="S315" s="55">
        <f>IFERROR((S314/$P$6)," ")</f>
        <v>0</v>
      </c>
      <c r="T315" s="549"/>
      <c r="W315" s="30"/>
      <c r="X315" s="30"/>
      <c r="Y315" s="30"/>
      <c r="Z315" s="30"/>
      <c r="AA315" s="30"/>
      <c r="AB315" s="30"/>
      <c r="AC315" s="30"/>
    </row>
    <row r="316" spans="1:34" ht="30" hidden="1" customHeight="1">
      <c r="AA316" s="30"/>
      <c r="AB316" s="30"/>
      <c r="AC316" s="30"/>
      <c r="AD316" s="5"/>
      <c r="AE316" s="5"/>
      <c r="AF316" s="5"/>
      <c r="AG316" s="5"/>
      <c r="AH316" s="3"/>
    </row>
    <row r="317" spans="1:34" ht="30" hidden="1" customHeight="1">
      <c r="AA317" s="30"/>
      <c r="AB317" s="30"/>
      <c r="AC317" s="30"/>
      <c r="AD317" s="5"/>
      <c r="AE317" s="5"/>
      <c r="AF317" s="5"/>
      <c r="AG317" s="5"/>
      <c r="AH317" s="5"/>
    </row>
    <row r="318" spans="1:34" ht="36" hidden="1" customHeight="1">
      <c r="B318" s="68">
        <v>15</v>
      </c>
      <c r="C318" s="594" t="s">
        <v>53</v>
      </c>
      <c r="D318" s="595"/>
      <c r="E318" s="596"/>
      <c r="F318" s="597" t="str">
        <f>IFERROR(VLOOKUP(B318,LISTA_OFERENTES,2,FALSE)," ")</f>
        <v>O15</v>
      </c>
      <c r="G318" s="598"/>
      <c r="H318" s="598"/>
      <c r="I318" s="598"/>
      <c r="J318" s="598"/>
      <c r="K318" s="598"/>
      <c r="L318" s="598"/>
      <c r="M318" s="598"/>
      <c r="N318" s="598"/>
      <c r="O318" s="599"/>
      <c r="P318" s="600" t="s">
        <v>75</v>
      </c>
      <c r="Q318" s="601"/>
      <c r="R318" s="602"/>
      <c r="S318" s="2">
        <f>5-(INT(COUNTBLANK(C321:C335))-10)</f>
        <v>0</v>
      </c>
      <c r="T318" s="3"/>
      <c r="AA318" s="30"/>
      <c r="AB318" s="30"/>
      <c r="AC318" s="30"/>
      <c r="AD318" s="5"/>
      <c r="AE318" s="5"/>
      <c r="AF318" s="5"/>
      <c r="AG318" s="5"/>
    </row>
    <row r="319" spans="1:34" s="102" customFormat="1" ht="30" hidden="1" customHeight="1">
      <c r="B319" s="611" t="s">
        <v>40</v>
      </c>
      <c r="C319" s="603" t="s">
        <v>15</v>
      </c>
      <c r="D319" s="603" t="s">
        <v>16</v>
      </c>
      <c r="E319" s="603" t="s">
        <v>17</v>
      </c>
      <c r="F319" s="603" t="s">
        <v>18</v>
      </c>
      <c r="G319" s="603" t="s">
        <v>19</v>
      </c>
      <c r="H319" s="603" t="s">
        <v>20</v>
      </c>
      <c r="I319" s="603" t="s">
        <v>21</v>
      </c>
      <c r="J319" s="608" t="s">
        <v>44</v>
      </c>
      <c r="K319" s="609"/>
      <c r="L319" s="609"/>
      <c r="M319" s="610"/>
      <c r="N319" s="603" t="s">
        <v>54</v>
      </c>
      <c r="O319" s="603" t="s">
        <v>55</v>
      </c>
      <c r="P319" s="103" t="s">
        <v>56</v>
      </c>
      <c r="Q319" s="103"/>
      <c r="R319" s="603" t="s">
        <v>57</v>
      </c>
      <c r="S319" s="603" t="s">
        <v>58</v>
      </c>
      <c r="T319" s="603" t="str">
        <f>T11</f>
        <v>CUMPLE CON EL REQUERIMIENTO OBLIGATORIO DE HABER EJECUTADO CONTRATOS REGISTRADOS EN EL RUP CON LA CLASIFICACIÓN EN EL CÓDIGOS 43232604.</v>
      </c>
      <c r="U319" s="104"/>
      <c r="V319" s="104"/>
      <c r="W319" s="30"/>
      <c r="X319" s="30"/>
      <c r="Y319" s="30"/>
      <c r="Z319" s="30"/>
      <c r="AA319" s="30"/>
      <c r="AB319" s="30"/>
      <c r="AC319" s="30"/>
      <c r="AD319" s="5"/>
      <c r="AE319" s="5"/>
      <c r="AF319" s="5"/>
      <c r="AG319" s="5"/>
      <c r="AH319" s="16"/>
    </row>
    <row r="320" spans="1:34" s="102" customFormat="1" ht="108.75" hidden="1" customHeight="1">
      <c r="B320" s="612"/>
      <c r="C320" s="604"/>
      <c r="D320" s="604"/>
      <c r="E320" s="604"/>
      <c r="F320" s="604"/>
      <c r="G320" s="604"/>
      <c r="H320" s="604"/>
      <c r="I320" s="604"/>
      <c r="J320" s="605" t="s">
        <v>60</v>
      </c>
      <c r="K320" s="606"/>
      <c r="L320" s="606"/>
      <c r="M320" s="607"/>
      <c r="N320" s="604"/>
      <c r="O320" s="604"/>
      <c r="P320" s="4" t="s">
        <v>13</v>
      </c>
      <c r="Q320" s="4" t="s">
        <v>59</v>
      </c>
      <c r="R320" s="604"/>
      <c r="S320" s="604"/>
      <c r="T320" s="604"/>
      <c r="U320" s="104"/>
      <c r="V320" s="104"/>
      <c r="W320" s="30"/>
      <c r="X320" s="30"/>
      <c r="Y320" s="30"/>
      <c r="Z320" s="30"/>
      <c r="AA320" s="30"/>
      <c r="AB320" s="30"/>
      <c r="AC320" s="30"/>
      <c r="AD320" s="5"/>
      <c r="AE320" s="5"/>
      <c r="AF320" s="5"/>
      <c r="AG320" s="5"/>
      <c r="AH320" s="16"/>
    </row>
    <row r="321" spans="1:34" s="5" customFormat="1" ht="24.95" hidden="1" customHeight="1">
      <c r="A321" s="7"/>
      <c r="B321" s="574">
        <v>1</v>
      </c>
      <c r="C321" s="550"/>
      <c r="D321" s="550"/>
      <c r="E321" s="550"/>
      <c r="F321" s="550"/>
      <c r="G321" s="553"/>
      <c r="H321" s="556"/>
      <c r="I321" s="559"/>
      <c r="J321" s="228"/>
      <c r="K321" s="101">
        <f>+$K$13</f>
        <v>43232604</v>
      </c>
      <c r="L321" s="228"/>
      <c r="M321" s="101">
        <f>+$M$13</f>
        <v>0</v>
      </c>
      <c r="N321" s="562"/>
      <c r="O321" s="562"/>
      <c r="P321" s="580"/>
      <c r="Q321" s="568"/>
      <c r="R321" s="568"/>
      <c r="S321" s="571">
        <f>IF(COUNTIF(J321:M323,"CUMPLE")&gt;=1,(G321*I321),0)* (IF(N321="PRESENTÓ CERTIFICADO",1,0))* (IF(O321="ACORDE A ITEM 5.2.1 (T.R.)",1,0) )* ( IF(OR(Q321="SIN OBSERVACIÓN", Q321="REQUERIMIENTOS SUBSANADOS"),1,0)) *(IF(OR(R321="NINGUNO", R321="CUMPLEN CON LO SOLICITADO"),1,0))</f>
        <v>0</v>
      </c>
      <c r="T321" s="586"/>
      <c r="W321" s="30"/>
      <c r="X321" s="30"/>
      <c r="Y321" s="30"/>
      <c r="Z321" s="30"/>
      <c r="AA321" s="30"/>
      <c r="AB321" s="30"/>
      <c r="AC321" s="30"/>
      <c r="AH321" s="102"/>
    </row>
    <row r="322" spans="1:34" s="5" customFormat="1" ht="24.95" hidden="1" customHeight="1">
      <c r="A322" s="7"/>
      <c r="B322" s="575"/>
      <c r="C322" s="551"/>
      <c r="D322" s="551"/>
      <c r="E322" s="551"/>
      <c r="F322" s="551"/>
      <c r="G322" s="554"/>
      <c r="H322" s="557"/>
      <c r="I322" s="560"/>
      <c r="J322" s="228"/>
      <c r="K322" s="101">
        <f>+$K$14</f>
        <v>0</v>
      </c>
      <c r="L322" s="228"/>
      <c r="M322" s="101">
        <f>+$M$14</f>
        <v>0</v>
      </c>
      <c r="N322" s="563"/>
      <c r="O322" s="563"/>
      <c r="P322" s="581"/>
      <c r="Q322" s="569"/>
      <c r="R322" s="569"/>
      <c r="S322" s="572"/>
      <c r="T322" s="587"/>
      <c r="W322" s="30"/>
      <c r="X322" s="30"/>
      <c r="Y322" s="30"/>
      <c r="Z322" s="30"/>
      <c r="AA322" s="30"/>
      <c r="AB322" s="30"/>
      <c r="AC322" s="30"/>
      <c r="AH322" s="102"/>
    </row>
    <row r="323" spans="1:34" s="5" customFormat="1" ht="24.95" hidden="1" customHeight="1">
      <c r="A323" s="7"/>
      <c r="B323" s="576"/>
      <c r="C323" s="552"/>
      <c r="D323" s="552"/>
      <c r="E323" s="552"/>
      <c r="F323" s="552"/>
      <c r="G323" s="555"/>
      <c r="H323" s="558"/>
      <c r="I323" s="561"/>
      <c r="J323" s="228"/>
      <c r="K323" s="101">
        <f>+$K$15</f>
        <v>0</v>
      </c>
      <c r="L323" s="228"/>
      <c r="M323" s="101"/>
      <c r="N323" s="564"/>
      <c r="O323" s="564"/>
      <c r="P323" s="582"/>
      <c r="Q323" s="570"/>
      <c r="R323" s="570"/>
      <c r="S323" s="573"/>
      <c r="T323" s="587"/>
      <c r="W323" s="30"/>
      <c r="X323" s="30"/>
      <c r="Y323" s="30"/>
      <c r="Z323" s="30"/>
      <c r="AA323" s="30"/>
      <c r="AB323" s="30"/>
      <c r="AC323" s="30"/>
    </row>
    <row r="324" spans="1:34" s="5" customFormat="1" ht="24.95" hidden="1" customHeight="1">
      <c r="A324" s="7"/>
      <c r="B324" s="574">
        <v>2</v>
      </c>
      <c r="C324" s="577"/>
      <c r="D324" s="577"/>
      <c r="E324" s="577"/>
      <c r="F324" s="577"/>
      <c r="G324" s="589"/>
      <c r="H324" s="556"/>
      <c r="I324" s="695"/>
      <c r="J324" s="228"/>
      <c r="K324" s="101">
        <f>+$K$13</f>
        <v>43232604</v>
      </c>
      <c r="L324" s="228"/>
      <c r="M324" s="101">
        <f>+$M$13</f>
        <v>0</v>
      </c>
      <c r="N324" s="562"/>
      <c r="O324" s="562"/>
      <c r="P324" s="580"/>
      <c r="Q324" s="568"/>
      <c r="R324" s="568"/>
      <c r="S324" s="571">
        <f>IF(COUNTIF(J324:M326,"CUMPLE")&gt;=1,(G324*I324),0)* (IF(N324="PRESENTÓ CERTIFICADO",1,0))* (IF(O324="ACORDE A ITEM 5.2.1 (T.R.)",1,0) )* ( IF(OR(Q324="SIN OBSERVACIÓN", Q324="REQUERIMIENTOS SUBSANADOS"),1,0)) *(IF(OR(R324="NINGUNO", R324="CUMPLEN CON LO SOLICITADO"),1,0))</f>
        <v>0</v>
      </c>
      <c r="T324" s="587"/>
      <c r="W324" s="30"/>
      <c r="X324" s="30"/>
      <c r="Y324" s="30"/>
      <c r="Z324" s="30"/>
      <c r="AA324" s="30"/>
      <c r="AB324" s="30"/>
      <c r="AC324" s="30"/>
    </row>
    <row r="325" spans="1:34" s="5" customFormat="1" ht="24.95" hidden="1" customHeight="1">
      <c r="A325" s="7"/>
      <c r="B325" s="575"/>
      <c r="C325" s="578"/>
      <c r="D325" s="578"/>
      <c r="E325" s="578"/>
      <c r="F325" s="578"/>
      <c r="G325" s="590"/>
      <c r="H325" s="557"/>
      <c r="I325" s="696"/>
      <c r="J325" s="228"/>
      <c r="K325" s="101">
        <f>+$K$14</f>
        <v>0</v>
      </c>
      <c r="L325" s="228"/>
      <c r="M325" s="101">
        <f>+$M$14</f>
        <v>0</v>
      </c>
      <c r="N325" s="563"/>
      <c r="O325" s="563"/>
      <c r="P325" s="581"/>
      <c r="Q325" s="569"/>
      <c r="R325" s="569"/>
      <c r="S325" s="572"/>
      <c r="T325" s="587"/>
      <c r="W325" s="30"/>
      <c r="X325" s="30"/>
      <c r="Y325" s="30"/>
      <c r="Z325" s="30"/>
      <c r="AA325" s="30"/>
      <c r="AB325" s="30"/>
      <c r="AC325" s="30"/>
    </row>
    <row r="326" spans="1:34" s="5" customFormat="1" ht="24.95" hidden="1" customHeight="1">
      <c r="A326" s="7"/>
      <c r="B326" s="576"/>
      <c r="C326" s="579"/>
      <c r="D326" s="579"/>
      <c r="E326" s="579"/>
      <c r="F326" s="579"/>
      <c r="G326" s="591"/>
      <c r="H326" s="558"/>
      <c r="I326" s="697"/>
      <c r="J326" s="228"/>
      <c r="K326" s="101">
        <f>+$K$15</f>
        <v>0</v>
      </c>
      <c r="L326" s="228"/>
      <c r="M326" s="101"/>
      <c r="N326" s="564"/>
      <c r="O326" s="564"/>
      <c r="P326" s="582"/>
      <c r="Q326" s="570"/>
      <c r="R326" s="570"/>
      <c r="S326" s="573"/>
      <c r="T326" s="587"/>
      <c r="W326" s="30"/>
      <c r="X326" s="30"/>
      <c r="Y326" s="30"/>
      <c r="Z326" s="30"/>
    </row>
    <row r="327" spans="1:34" s="5" customFormat="1" ht="24.95" hidden="1" customHeight="1">
      <c r="A327" s="7"/>
      <c r="B327" s="574">
        <v>3</v>
      </c>
      <c r="C327" s="550"/>
      <c r="D327" s="550"/>
      <c r="E327" s="550"/>
      <c r="F327" s="550"/>
      <c r="G327" s="553"/>
      <c r="H327" s="556"/>
      <c r="I327" s="559"/>
      <c r="J327" s="228"/>
      <c r="K327" s="101">
        <f>+$K$13</f>
        <v>43232604</v>
      </c>
      <c r="L327" s="228"/>
      <c r="M327" s="101">
        <f>+$M$13</f>
        <v>0</v>
      </c>
      <c r="N327" s="562"/>
      <c r="O327" s="562"/>
      <c r="P327" s="580"/>
      <c r="Q327" s="568"/>
      <c r="R327" s="568"/>
      <c r="S327" s="571">
        <f>IF(COUNTIF(J327:M329,"CUMPLE")&gt;=1,(G327*I327),0)* (IF(N327="PRESENTÓ CERTIFICADO",1,0))* (IF(O327="ACORDE A ITEM 5.2.1 (T.R.)",1,0) )* ( IF(OR(Q327="SIN OBSERVACIÓN", Q327="REQUERIMIENTOS SUBSANADOS"),1,0)) *(IF(OR(R327="NINGUNO", R327="CUMPLEN CON LO SOLICITADO"),1,0))</f>
        <v>0</v>
      </c>
      <c r="T327" s="587"/>
      <c r="W327" s="30"/>
      <c r="X327" s="30"/>
      <c r="Y327" s="30"/>
      <c r="Z327" s="30"/>
      <c r="AA327" s="3"/>
      <c r="AB327" s="3"/>
      <c r="AC327" s="3"/>
      <c r="AD327" s="3"/>
      <c r="AE327" s="3"/>
      <c r="AF327" s="3"/>
      <c r="AG327" s="3"/>
    </row>
    <row r="328" spans="1:34" s="5" customFormat="1" ht="24.95" hidden="1" customHeight="1">
      <c r="A328" s="7"/>
      <c r="B328" s="575"/>
      <c r="C328" s="551"/>
      <c r="D328" s="551"/>
      <c r="E328" s="551"/>
      <c r="F328" s="551"/>
      <c r="G328" s="554"/>
      <c r="H328" s="557"/>
      <c r="I328" s="560"/>
      <c r="J328" s="228"/>
      <c r="K328" s="101">
        <f>+$K$14</f>
        <v>0</v>
      </c>
      <c r="L328" s="228"/>
      <c r="M328" s="101">
        <f>+$M$14</f>
        <v>0</v>
      </c>
      <c r="N328" s="563"/>
      <c r="O328" s="563"/>
      <c r="P328" s="581"/>
      <c r="Q328" s="569"/>
      <c r="R328" s="569"/>
      <c r="S328" s="572"/>
      <c r="T328" s="587"/>
      <c r="W328" s="30"/>
      <c r="X328" s="30"/>
      <c r="Y328" s="30"/>
      <c r="Z328" s="30"/>
    </row>
    <row r="329" spans="1:34" s="5" customFormat="1" ht="24.95" hidden="1" customHeight="1">
      <c r="A329" s="7"/>
      <c r="B329" s="576"/>
      <c r="C329" s="552"/>
      <c r="D329" s="552"/>
      <c r="E329" s="552"/>
      <c r="F329" s="552"/>
      <c r="G329" s="555"/>
      <c r="H329" s="558"/>
      <c r="I329" s="561"/>
      <c r="J329" s="228"/>
      <c r="K329" s="101">
        <f>+$K$15</f>
        <v>0</v>
      </c>
      <c r="L329" s="228"/>
      <c r="M329" s="101"/>
      <c r="N329" s="564"/>
      <c r="O329" s="564"/>
      <c r="P329" s="582"/>
      <c r="Q329" s="570"/>
      <c r="R329" s="570"/>
      <c r="S329" s="573"/>
      <c r="T329" s="587"/>
      <c r="W329" s="30"/>
      <c r="X329" s="30"/>
      <c r="Y329" s="30"/>
      <c r="Z329" s="30"/>
      <c r="AA329" s="16"/>
      <c r="AB329" s="16"/>
      <c r="AC329" s="16"/>
      <c r="AD329" s="16"/>
      <c r="AE329" s="16"/>
      <c r="AF329" s="16"/>
      <c r="AG329" s="16"/>
    </row>
    <row r="330" spans="1:34" s="5" customFormat="1" ht="24.95" hidden="1" customHeight="1">
      <c r="A330" s="7"/>
      <c r="B330" s="574">
        <v>4</v>
      </c>
      <c r="C330" s="577"/>
      <c r="D330" s="577"/>
      <c r="E330" s="577"/>
      <c r="F330" s="577"/>
      <c r="G330" s="589"/>
      <c r="H330" s="556"/>
      <c r="I330" s="695"/>
      <c r="J330" s="228"/>
      <c r="K330" s="101">
        <f>+$K$13</f>
        <v>43232604</v>
      </c>
      <c r="L330" s="228"/>
      <c r="M330" s="101">
        <f>+$M$13</f>
        <v>0</v>
      </c>
      <c r="N330" s="562"/>
      <c r="O330" s="562"/>
      <c r="P330" s="565"/>
      <c r="Q330" s="583"/>
      <c r="R330" s="583"/>
      <c r="S330" s="571">
        <f>IF(COUNTIF(J330:M332,"CUMPLE")&gt;=1,(G330*I330),0)* (IF(N330="PRESENTÓ CERTIFICADO",1,0))* (IF(O330="ACORDE A ITEM 5.2.1 (T.R.)",1,0) )* ( IF(OR(Q330="SIN OBSERVACIÓN", Q330="REQUERIMIENTOS SUBSANADOS"),1,0)) *(IF(OR(R330="NINGUNO", R330="CUMPLEN CON LO SOLICITADO"),1,0))</f>
        <v>0</v>
      </c>
      <c r="T330" s="587"/>
      <c r="W330" s="30"/>
      <c r="X330" s="30"/>
      <c r="Y330" s="30"/>
      <c r="Z330" s="30"/>
      <c r="AA330" s="16"/>
      <c r="AB330" s="16"/>
      <c r="AC330" s="16"/>
      <c r="AD330" s="16"/>
      <c r="AE330" s="16"/>
      <c r="AF330" s="16"/>
      <c r="AG330" s="16"/>
    </row>
    <row r="331" spans="1:34" s="5" customFormat="1" ht="24.95" hidden="1" customHeight="1">
      <c r="A331" s="7"/>
      <c r="B331" s="575"/>
      <c r="C331" s="578"/>
      <c r="D331" s="578"/>
      <c r="E331" s="578"/>
      <c r="F331" s="578"/>
      <c r="G331" s="590"/>
      <c r="H331" s="557"/>
      <c r="I331" s="696"/>
      <c r="J331" s="228"/>
      <c r="K331" s="101">
        <f>+$K$14</f>
        <v>0</v>
      </c>
      <c r="L331" s="228"/>
      <c r="M331" s="101">
        <f>+$M$14</f>
        <v>0</v>
      </c>
      <c r="N331" s="563"/>
      <c r="O331" s="563"/>
      <c r="P331" s="566"/>
      <c r="Q331" s="584"/>
      <c r="R331" s="584"/>
      <c r="S331" s="572"/>
      <c r="T331" s="587"/>
      <c r="W331" s="30"/>
      <c r="X331" s="30"/>
      <c r="Y331" s="30"/>
      <c r="Z331" s="30"/>
      <c r="AA331" s="16"/>
      <c r="AB331" s="16"/>
      <c r="AC331" s="16"/>
      <c r="AD331" s="16"/>
      <c r="AE331" s="16"/>
      <c r="AF331" s="16"/>
      <c r="AG331" s="16"/>
    </row>
    <row r="332" spans="1:34" s="5" customFormat="1" ht="24.95" hidden="1" customHeight="1">
      <c r="A332" s="7"/>
      <c r="B332" s="576"/>
      <c r="C332" s="579"/>
      <c r="D332" s="579"/>
      <c r="E332" s="579"/>
      <c r="F332" s="579"/>
      <c r="G332" s="591"/>
      <c r="H332" s="558"/>
      <c r="I332" s="697"/>
      <c r="J332" s="228"/>
      <c r="K332" s="101">
        <f>+$K$15</f>
        <v>0</v>
      </c>
      <c r="L332" s="228"/>
      <c r="M332" s="101"/>
      <c r="N332" s="564"/>
      <c r="O332" s="564"/>
      <c r="P332" s="567"/>
      <c r="Q332" s="585"/>
      <c r="R332" s="585"/>
      <c r="S332" s="573"/>
      <c r="T332" s="587"/>
      <c r="W332" s="30"/>
      <c r="X332" s="30"/>
      <c r="Y332" s="30"/>
      <c r="Z332" s="30"/>
      <c r="AA332" s="30"/>
      <c r="AB332" s="30"/>
      <c r="AC332" s="30"/>
      <c r="AD332" s="102"/>
      <c r="AE332" s="102"/>
      <c r="AF332" s="102"/>
      <c r="AG332" s="102"/>
    </row>
    <row r="333" spans="1:34" s="5" customFormat="1" ht="24.95" hidden="1" customHeight="1">
      <c r="A333" s="7"/>
      <c r="B333" s="574">
        <v>5</v>
      </c>
      <c r="C333" s="550"/>
      <c r="D333" s="550"/>
      <c r="E333" s="550"/>
      <c r="F333" s="550"/>
      <c r="G333" s="553"/>
      <c r="H333" s="556"/>
      <c r="I333" s="559"/>
      <c r="J333" s="228"/>
      <c r="K333" s="101">
        <f>+$K$13</f>
        <v>43232604</v>
      </c>
      <c r="L333" s="228"/>
      <c r="M333" s="101">
        <f>+$M$13</f>
        <v>0</v>
      </c>
      <c r="N333" s="562"/>
      <c r="O333" s="562"/>
      <c r="P333" s="580"/>
      <c r="Q333" s="568"/>
      <c r="R333" s="568"/>
      <c r="S333" s="571">
        <f>IF(COUNTIF(J333:M335,"CUMPLE")&gt;=1,(G333*I333),0)* (IF(N333="PRESENTÓ CERTIFICADO",1,0))* (IF(O333="ACORDE A ITEM 5.2.1 (T.R.)",1,0) )* ( IF(OR(Q333="SIN OBSERVACIÓN", Q333="REQUERIMIENTOS SUBSANADOS"),1,0)) *(IF(OR(R333="NINGUNO", R333="CUMPLEN CON LO SOLICITADO"),1,0))</f>
        <v>0</v>
      </c>
      <c r="T333" s="587"/>
      <c r="W333" s="30"/>
      <c r="X333" s="30"/>
      <c r="Y333" s="30"/>
      <c r="Z333" s="30"/>
      <c r="AA333" s="30"/>
      <c r="AB333" s="30"/>
      <c r="AC333" s="30"/>
      <c r="AD333" s="102"/>
      <c r="AE333" s="102"/>
      <c r="AF333" s="102"/>
      <c r="AG333" s="102"/>
    </row>
    <row r="334" spans="1:34" s="5" customFormat="1" ht="24.95" hidden="1" customHeight="1">
      <c r="A334" s="7"/>
      <c r="B334" s="575"/>
      <c r="C334" s="551"/>
      <c r="D334" s="551"/>
      <c r="E334" s="551"/>
      <c r="F334" s="551"/>
      <c r="G334" s="554"/>
      <c r="H334" s="557"/>
      <c r="I334" s="560"/>
      <c r="J334" s="228"/>
      <c r="K334" s="101">
        <f>+$K$14</f>
        <v>0</v>
      </c>
      <c r="L334" s="228"/>
      <c r="M334" s="101">
        <f>+$M$14</f>
        <v>0</v>
      </c>
      <c r="N334" s="563"/>
      <c r="O334" s="563"/>
      <c r="P334" s="581"/>
      <c r="Q334" s="569"/>
      <c r="R334" s="569"/>
      <c r="S334" s="572"/>
      <c r="T334" s="587"/>
      <c r="W334" s="30"/>
      <c r="X334" s="30"/>
      <c r="Y334" s="30"/>
      <c r="Z334" s="30"/>
      <c r="AA334" s="30"/>
      <c r="AB334" s="30"/>
      <c r="AC334" s="30"/>
    </row>
    <row r="335" spans="1:34" s="5" customFormat="1" ht="24.95" hidden="1" customHeight="1">
      <c r="A335" s="7"/>
      <c r="B335" s="576"/>
      <c r="C335" s="552"/>
      <c r="D335" s="552"/>
      <c r="E335" s="552"/>
      <c r="F335" s="552"/>
      <c r="G335" s="555"/>
      <c r="H335" s="558"/>
      <c r="I335" s="561"/>
      <c r="J335" s="228"/>
      <c r="K335" s="101">
        <f>+$K$15</f>
        <v>0</v>
      </c>
      <c r="L335" s="228"/>
      <c r="M335" s="101"/>
      <c r="N335" s="564"/>
      <c r="O335" s="564"/>
      <c r="P335" s="582"/>
      <c r="Q335" s="570"/>
      <c r="R335" s="570"/>
      <c r="S335" s="573"/>
      <c r="T335" s="588"/>
      <c r="W335" s="30"/>
      <c r="X335" s="30"/>
      <c r="Y335" s="30"/>
      <c r="Z335" s="30"/>
      <c r="AA335" s="30"/>
      <c r="AB335" s="30"/>
      <c r="AC335" s="30"/>
    </row>
    <row r="336" spans="1:34" s="3" customFormat="1" ht="24.95" hidden="1" customHeight="1">
      <c r="B336" s="540" t="str">
        <f>IF(S337=" "," ",IF(S337&gt;=$H$6,"CUMPLE CON LA EXPERIENCIA REQUERIDA","NO CUMPLE CON LA EXPERIENCIA REQUERIDA"))</f>
        <v>NO CUMPLE CON LA EXPERIENCIA REQUERIDA</v>
      </c>
      <c r="C336" s="541"/>
      <c r="D336" s="541"/>
      <c r="E336" s="541"/>
      <c r="F336" s="541"/>
      <c r="G336" s="541"/>
      <c r="H336" s="541"/>
      <c r="I336" s="541"/>
      <c r="J336" s="541"/>
      <c r="K336" s="541"/>
      <c r="L336" s="541"/>
      <c r="M336" s="541"/>
      <c r="N336" s="541"/>
      <c r="O336" s="542"/>
      <c r="P336" s="546" t="s">
        <v>22</v>
      </c>
      <c r="Q336" s="547"/>
      <c r="R336" s="311"/>
      <c r="S336" s="6">
        <f>IF(T321="SI",SUM(S321:S335),0)</f>
        <v>0</v>
      </c>
      <c r="T336" s="548" t="str">
        <f>IF(S337=" "," ",IF(S337&gt;=$H$6,"CUMPLE","NO CUMPLE"))</f>
        <v>NO CUMPLE</v>
      </c>
      <c r="W336" s="30"/>
      <c r="X336" s="30"/>
      <c r="Y336" s="30"/>
      <c r="Z336" s="30"/>
      <c r="AA336" s="30"/>
      <c r="AB336" s="30"/>
      <c r="AC336" s="30"/>
      <c r="AD336" s="5"/>
      <c r="AE336" s="5"/>
      <c r="AF336" s="5"/>
      <c r="AG336" s="5"/>
      <c r="AH336" s="5"/>
    </row>
    <row r="337" spans="2:34" s="5" customFormat="1" ht="45" hidden="1" customHeight="1">
      <c r="B337" s="543"/>
      <c r="C337" s="544"/>
      <c r="D337" s="544"/>
      <c r="E337" s="544"/>
      <c r="F337" s="544"/>
      <c r="G337" s="544"/>
      <c r="H337" s="544"/>
      <c r="I337" s="544"/>
      <c r="J337" s="544"/>
      <c r="K337" s="544"/>
      <c r="L337" s="544"/>
      <c r="M337" s="544"/>
      <c r="N337" s="544"/>
      <c r="O337" s="545"/>
      <c r="P337" s="546" t="s">
        <v>24</v>
      </c>
      <c r="Q337" s="547"/>
      <c r="R337" s="311"/>
      <c r="S337" s="55">
        <f>IFERROR((S336/$P$6)," ")</f>
        <v>0</v>
      </c>
      <c r="T337" s="549"/>
      <c r="W337" s="30"/>
      <c r="X337" s="30"/>
      <c r="Y337" s="30"/>
      <c r="Z337" s="30"/>
      <c r="AA337" s="30"/>
      <c r="AB337" s="30"/>
      <c r="AC337" s="30"/>
    </row>
    <row r="338" spans="2:34" ht="30" hidden="1" customHeight="1">
      <c r="AA338" s="30"/>
      <c r="AB338" s="30"/>
      <c r="AC338" s="30"/>
      <c r="AD338" s="5"/>
      <c r="AE338" s="5"/>
      <c r="AF338" s="5"/>
      <c r="AG338" s="5"/>
      <c r="AH338" s="3"/>
    </row>
    <row r="339" spans="2:34" ht="30" hidden="1" customHeight="1">
      <c r="AA339" s="30"/>
      <c r="AB339" s="30"/>
      <c r="AC339" s="30"/>
      <c r="AD339" s="5"/>
      <c r="AE339" s="5"/>
      <c r="AF339" s="5"/>
      <c r="AG339" s="5"/>
      <c r="AH339" s="5"/>
    </row>
    <row r="340" spans="2:34" ht="30" hidden="1" customHeight="1">
      <c r="B340" s="68">
        <v>16</v>
      </c>
      <c r="C340" s="594" t="s">
        <v>53</v>
      </c>
      <c r="D340" s="595"/>
      <c r="E340" s="596"/>
      <c r="F340" s="597" t="str">
        <f>IFERROR(VLOOKUP(B340,LISTA_OFERENTES,2,FALSE)," ")</f>
        <v>O16</v>
      </c>
      <c r="G340" s="598"/>
      <c r="H340" s="598"/>
      <c r="I340" s="598"/>
      <c r="J340" s="598"/>
      <c r="K340" s="598"/>
      <c r="L340" s="598"/>
      <c r="M340" s="598"/>
      <c r="N340" s="598"/>
      <c r="O340" s="599"/>
      <c r="P340" s="600" t="s">
        <v>75</v>
      </c>
      <c r="Q340" s="601"/>
      <c r="R340" s="602"/>
      <c r="S340" s="2">
        <f>5-(INT(COUNTBLANK(C343:C357))-10)</f>
        <v>0</v>
      </c>
      <c r="T340" s="3"/>
      <c r="AA340" s="30"/>
      <c r="AB340" s="30"/>
      <c r="AC340" s="30"/>
      <c r="AD340" s="5"/>
      <c r="AE340" s="5"/>
      <c r="AF340" s="5"/>
      <c r="AG340" s="5"/>
    </row>
    <row r="341" spans="2:34" ht="33.75" hidden="1" customHeight="1">
      <c r="B341" s="611" t="s">
        <v>40</v>
      </c>
      <c r="C341" s="603" t="s">
        <v>15</v>
      </c>
      <c r="D341" s="603" t="s">
        <v>16</v>
      </c>
      <c r="E341" s="603" t="s">
        <v>17</v>
      </c>
      <c r="F341" s="603" t="s">
        <v>18</v>
      </c>
      <c r="G341" s="603" t="s">
        <v>19</v>
      </c>
      <c r="H341" s="603" t="s">
        <v>20</v>
      </c>
      <c r="I341" s="603" t="s">
        <v>21</v>
      </c>
      <c r="J341" s="608" t="s">
        <v>44</v>
      </c>
      <c r="K341" s="609"/>
      <c r="L341" s="609"/>
      <c r="M341" s="610"/>
      <c r="N341" s="603" t="s">
        <v>54</v>
      </c>
      <c r="O341" s="603" t="s">
        <v>55</v>
      </c>
      <c r="P341" s="103" t="s">
        <v>56</v>
      </c>
      <c r="Q341" s="103"/>
      <c r="R341" s="603" t="s">
        <v>57</v>
      </c>
      <c r="S341" s="603" t="s">
        <v>58</v>
      </c>
      <c r="T341" s="603" t="str">
        <f>T33</f>
        <v>CUMPLE CON EL REQUERIMIENTO OBLIGATORIO DE HABER EJECUTADO CONTRATOS REGISTRADOS EN EL RUP CON LA CLASIFICACIÓN EN EL CÓDIGOS 43232604.</v>
      </c>
      <c r="AA341" s="30"/>
      <c r="AB341" s="30"/>
      <c r="AC341" s="30"/>
      <c r="AD341" s="5"/>
      <c r="AE341" s="5"/>
      <c r="AF341" s="5"/>
      <c r="AG341" s="5"/>
    </row>
    <row r="342" spans="2:34" ht="67.5" hidden="1" customHeight="1">
      <c r="B342" s="612"/>
      <c r="C342" s="604"/>
      <c r="D342" s="604"/>
      <c r="E342" s="604"/>
      <c r="F342" s="604"/>
      <c r="G342" s="604"/>
      <c r="H342" s="604"/>
      <c r="I342" s="604"/>
      <c r="J342" s="605" t="s">
        <v>60</v>
      </c>
      <c r="K342" s="606"/>
      <c r="L342" s="606"/>
      <c r="M342" s="607"/>
      <c r="N342" s="604"/>
      <c r="O342" s="604"/>
      <c r="P342" s="4" t="s">
        <v>13</v>
      </c>
      <c r="Q342" s="4" t="s">
        <v>59</v>
      </c>
      <c r="R342" s="604"/>
      <c r="S342" s="604"/>
      <c r="T342" s="604"/>
      <c r="AA342" s="30"/>
      <c r="AB342" s="30"/>
      <c r="AC342" s="30"/>
      <c r="AD342" s="5"/>
      <c r="AE342" s="5"/>
      <c r="AF342" s="5"/>
      <c r="AG342" s="5"/>
    </row>
    <row r="343" spans="2:34" ht="30" hidden="1" customHeight="1">
      <c r="B343" s="574">
        <v>1</v>
      </c>
      <c r="C343" s="550"/>
      <c r="D343" s="550"/>
      <c r="E343" s="550"/>
      <c r="F343" s="550"/>
      <c r="G343" s="553"/>
      <c r="H343" s="556"/>
      <c r="I343" s="559"/>
      <c r="J343" s="228"/>
      <c r="K343" s="101">
        <f>+$K$13</f>
        <v>43232604</v>
      </c>
      <c r="L343" s="228"/>
      <c r="M343" s="101">
        <f>+$M$13</f>
        <v>0</v>
      </c>
      <c r="N343" s="562"/>
      <c r="O343" s="562"/>
      <c r="P343" s="580"/>
      <c r="Q343" s="568"/>
      <c r="R343" s="568"/>
      <c r="S343" s="571">
        <f>IF(COUNTIF(J343:M345,"CUMPLE")&gt;=1,(G343*I343),0)* (IF(N343="PRESENTÓ CERTIFICADO",1,0))* (IF(O343="ACORDE A ITEM 5.2.1 (T.R.)",1,0) )* ( IF(OR(Q343="SIN OBSERVACIÓN", Q343="REQUERIMIENTOS SUBSANADOS"),1,0)) *(IF(OR(R343="NINGUNO", R343="CUMPLEN CON LO SOLICITADO"),1,0))</f>
        <v>0</v>
      </c>
      <c r="T343" s="586"/>
      <c r="AA343" s="30"/>
      <c r="AB343" s="30"/>
      <c r="AC343" s="30"/>
      <c r="AD343" s="5"/>
      <c r="AE343" s="5"/>
      <c r="AF343" s="5"/>
      <c r="AG343" s="5"/>
    </row>
    <row r="344" spans="2:34" ht="30" hidden="1" customHeight="1">
      <c r="B344" s="575"/>
      <c r="C344" s="551"/>
      <c r="D344" s="551"/>
      <c r="E344" s="551"/>
      <c r="F344" s="551"/>
      <c r="G344" s="554"/>
      <c r="H344" s="557"/>
      <c r="I344" s="560"/>
      <c r="J344" s="228"/>
      <c r="K344" s="101">
        <f>+$K$14</f>
        <v>0</v>
      </c>
      <c r="L344" s="228"/>
      <c r="M344" s="101">
        <f>+$M$14</f>
        <v>0</v>
      </c>
      <c r="N344" s="563"/>
      <c r="O344" s="563"/>
      <c r="P344" s="581"/>
      <c r="Q344" s="569"/>
      <c r="R344" s="569"/>
      <c r="S344" s="572"/>
      <c r="T344" s="587"/>
      <c r="AA344" s="30"/>
      <c r="AB344" s="30"/>
      <c r="AC344" s="30"/>
      <c r="AD344" s="5"/>
      <c r="AE344" s="5"/>
      <c r="AF344" s="5"/>
      <c r="AG344" s="5"/>
    </row>
    <row r="345" spans="2:34" ht="30" hidden="1" customHeight="1">
      <c r="B345" s="576"/>
      <c r="C345" s="552"/>
      <c r="D345" s="552"/>
      <c r="E345" s="552"/>
      <c r="F345" s="552"/>
      <c r="G345" s="555"/>
      <c r="H345" s="558"/>
      <c r="I345" s="561"/>
      <c r="J345" s="228"/>
      <c r="K345" s="101">
        <f>+$K$15</f>
        <v>0</v>
      </c>
      <c r="L345" s="228"/>
      <c r="M345" s="101"/>
      <c r="N345" s="564"/>
      <c r="O345" s="564"/>
      <c r="P345" s="582"/>
      <c r="Q345" s="570"/>
      <c r="R345" s="570"/>
      <c r="S345" s="573"/>
      <c r="T345" s="587"/>
      <c r="AA345" s="30"/>
      <c r="AB345" s="30"/>
      <c r="AC345" s="30"/>
      <c r="AD345" s="5"/>
      <c r="AE345" s="5"/>
      <c r="AF345" s="5"/>
      <c r="AG345" s="5"/>
    </row>
    <row r="346" spans="2:34" ht="30" hidden="1" customHeight="1">
      <c r="B346" s="574">
        <v>2</v>
      </c>
      <c r="C346" s="577"/>
      <c r="D346" s="577"/>
      <c r="E346" s="577"/>
      <c r="F346" s="577"/>
      <c r="G346" s="589"/>
      <c r="H346" s="556"/>
      <c r="I346" s="559"/>
      <c r="J346" s="228"/>
      <c r="K346" s="101">
        <f>+$K$13</f>
        <v>43232604</v>
      </c>
      <c r="L346" s="228"/>
      <c r="M346" s="101">
        <f>+$M$13</f>
        <v>0</v>
      </c>
      <c r="N346" s="562"/>
      <c r="O346" s="562"/>
      <c r="P346" s="580"/>
      <c r="Q346" s="568"/>
      <c r="R346" s="568"/>
      <c r="S346" s="571">
        <f>IF(COUNTIF(J346:M348,"CUMPLE")&gt;=1,(G346*I346),0)* (IF(N346="PRESENTÓ CERTIFICADO",1,0))* (IF(O346="ACORDE A ITEM 5.2.1 (T.R.)",1,0) )* ( IF(OR(Q346="SIN OBSERVACIÓN", Q346="REQUERIMIENTOS SUBSANADOS"),1,0)) *(IF(OR(R346="NINGUNO", R346="CUMPLEN CON LO SOLICITADO"),1,0))</f>
        <v>0</v>
      </c>
      <c r="T346" s="587"/>
      <c r="AA346" s="30"/>
      <c r="AB346" s="30"/>
      <c r="AC346" s="30"/>
      <c r="AD346" s="5"/>
      <c r="AE346" s="5"/>
      <c r="AF346" s="5"/>
      <c r="AG346" s="5"/>
    </row>
    <row r="347" spans="2:34" ht="30" hidden="1" customHeight="1">
      <c r="B347" s="575"/>
      <c r="C347" s="578"/>
      <c r="D347" s="578"/>
      <c r="E347" s="578"/>
      <c r="F347" s="578"/>
      <c r="G347" s="590"/>
      <c r="H347" s="557"/>
      <c r="I347" s="560"/>
      <c r="J347" s="228"/>
      <c r="K347" s="101">
        <f>+$K$14</f>
        <v>0</v>
      </c>
      <c r="L347" s="228"/>
      <c r="M347" s="101">
        <f>+$M$14</f>
        <v>0</v>
      </c>
      <c r="N347" s="563"/>
      <c r="O347" s="563"/>
      <c r="P347" s="581"/>
      <c r="Q347" s="569"/>
      <c r="R347" s="569"/>
      <c r="S347" s="572"/>
      <c r="T347" s="587"/>
      <c r="AA347" s="30"/>
      <c r="AB347" s="30"/>
      <c r="AC347" s="30"/>
      <c r="AD347" s="5"/>
      <c r="AE347" s="5"/>
      <c r="AF347" s="5"/>
      <c r="AG347" s="5"/>
    </row>
    <row r="348" spans="2:34" ht="30" hidden="1" customHeight="1">
      <c r="B348" s="576"/>
      <c r="C348" s="579"/>
      <c r="D348" s="579"/>
      <c r="E348" s="579"/>
      <c r="F348" s="579"/>
      <c r="G348" s="591"/>
      <c r="H348" s="558"/>
      <c r="I348" s="561"/>
      <c r="J348" s="228"/>
      <c r="K348" s="101">
        <f>+$K$15</f>
        <v>0</v>
      </c>
      <c r="L348" s="228"/>
      <c r="M348" s="101"/>
      <c r="N348" s="564"/>
      <c r="O348" s="564"/>
      <c r="P348" s="582"/>
      <c r="Q348" s="570"/>
      <c r="R348" s="570"/>
      <c r="S348" s="573"/>
      <c r="T348" s="587"/>
      <c r="AA348" s="5"/>
      <c r="AB348" s="5"/>
      <c r="AC348" s="5"/>
      <c r="AD348" s="5"/>
      <c r="AE348" s="5"/>
      <c r="AF348" s="5"/>
      <c r="AG348" s="5"/>
    </row>
    <row r="349" spans="2:34" ht="30" hidden="1" customHeight="1">
      <c r="B349" s="574">
        <v>3</v>
      </c>
      <c r="C349" s="550"/>
      <c r="D349" s="550"/>
      <c r="E349" s="550"/>
      <c r="F349" s="550"/>
      <c r="G349" s="553"/>
      <c r="H349" s="556"/>
      <c r="I349" s="559"/>
      <c r="J349" s="228"/>
      <c r="K349" s="101">
        <f>+$K$13</f>
        <v>43232604</v>
      </c>
      <c r="L349" s="228"/>
      <c r="M349" s="101">
        <f>+$M$13</f>
        <v>0</v>
      </c>
      <c r="N349" s="562"/>
      <c r="O349" s="562"/>
      <c r="P349" s="580"/>
      <c r="Q349" s="568"/>
      <c r="R349" s="568"/>
      <c r="S349" s="571">
        <f>IF(COUNTIF(J349:M351,"CUMPLE")&gt;=1,(G349*I349),0)* (IF(N349="PRESENTÓ CERTIFICADO",1,0))* (IF(O349="ACORDE A ITEM 5.2.1 (T.R.)",1,0) )* ( IF(OR(Q349="SIN OBSERVACIÓN", Q349="REQUERIMIENTOS SUBSANADOS"),1,0)) *(IF(OR(R349="NINGUNO", R349="CUMPLEN CON LO SOLICITADO"),1,0))</f>
        <v>0</v>
      </c>
      <c r="T349" s="587"/>
      <c r="AA349" s="3"/>
      <c r="AB349" s="3"/>
      <c r="AC349" s="3"/>
      <c r="AD349" s="3"/>
      <c r="AE349" s="3"/>
      <c r="AF349" s="3"/>
      <c r="AG349" s="3"/>
    </row>
    <row r="350" spans="2:34" ht="30" hidden="1" customHeight="1">
      <c r="B350" s="575"/>
      <c r="C350" s="551"/>
      <c r="D350" s="551"/>
      <c r="E350" s="551"/>
      <c r="F350" s="551"/>
      <c r="G350" s="554"/>
      <c r="H350" s="557"/>
      <c r="I350" s="560"/>
      <c r="J350" s="228"/>
      <c r="K350" s="101">
        <f>+$K$14</f>
        <v>0</v>
      </c>
      <c r="L350" s="228"/>
      <c r="M350" s="101">
        <f>+$M$14</f>
        <v>0</v>
      </c>
      <c r="N350" s="563"/>
      <c r="O350" s="563"/>
      <c r="P350" s="581"/>
      <c r="Q350" s="569"/>
      <c r="R350" s="569"/>
      <c r="S350" s="572"/>
      <c r="T350" s="587"/>
      <c r="AA350" s="5"/>
      <c r="AB350" s="5"/>
      <c r="AC350" s="5"/>
      <c r="AD350" s="5"/>
      <c r="AE350" s="5"/>
      <c r="AF350" s="5"/>
      <c r="AG350" s="5"/>
    </row>
    <row r="351" spans="2:34" ht="30" hidden="1" customHeight="1">
      <c r="B351" s="576"/>
      <c r="C351" s="552"/>
      <c r="D351" s="552"/>
      <c r="E351" s="552"/>
      <c r="F351" s="552"/>
      <c r="G351" s="555"/>
      <c r="H351" s="558"/>
      <c r="I351" s="561"/>
      <c r="J351" s="228"/>
      <c r="K351" s="101">
        <f>+$K$15</f>
        <v>0</v>
      </c>
      <c r="L351" s="228"/>
      <c r="M351" s="101"/>
      <c r="N351" s="564"/>
      <c r="O351" s="564"/>
      <c r="P351" s="582"/>
      <c r="Q351" s="570"/>
      <c r="R351" s="570"/>
      <c r="S351" s="573"/>
      <c r="T351" s="587"/>
    </row>
    <row r="352" spans="2:34" ht="30" hidden="1" customHeight="1">
      <c r="B352" s="574">
        <v>4</v>
      </c>
      <c r="C352" s="577"/>
      <c r="D352" s="577"/>
      <c r="E352" s="577"/>
      <c r="F352" s="550"/>
      <c r="G352" s="589"/>
      <c r="H352" s="556"/>
      <c r="I352" s="559"/>
      <c r="J352" s="228"/>
      <c r="K352" s="101">
        <f>+$K$13</f>
        <v>43232604</v>
      </c>
      <c r="L352" s="228"/>
      <c r="M352" s="101">
        <f>+$M$13</f>
        <v>0</v>
      </c>
      <c r="N352" s="562"/>
      <c r="O352" s="562"/>
      <c r="P352" s="580"/>
      <c r="Q352" s="568"/>
      <c r="R352" s="568"/>
      <c r="S352" s="571">
        <f>IF(COUNTIF(J352:M354,"CUMPLE")&gt;=1,(G352*I352),0)* (IF(N352="PRESENTÓ CERTIFICADO",1,0))* (IF(O352="ACORDE A ITEM 5.2.1 (T.R.)",1,0) )* ( IF(OR(Q352="SIN OBSERVACIÓN", Q352="REQUERIMIENTOS SUBSANADOS"),1,0)) *(IF(OR(R352="NINGUNO", R352="CUMPLEN CON LO SOLICITADO"),1,0))</f>
        <v>0</v>
      </c>
      <c r="T352" s="587"/>
    </row>
    <row r="353" spans="2:20" ht="30" hidden="1" customHeight="1">
      <c r="B353" s="575"/>
      <c r="C353" s="578"/>
      <c r="D353" s="578"/>
      <c r="E353" s="578"/>
      <c r="F353" s="551"/>
      <c r="G353" s="590"/>
      <c r="H353" s="557"/>
      <c r="I353" s="560"/>
      <c r="J353" s="228"/>
      <c r="K353" s="101">
        <f>+$K$14</f>
        <v>0</v>
      </c>
      <c r="L353" s="228"/>
      <c r="M353" s="101">
        <f>+$M$14</f>
        <v>0</v>
      </c>
      <c r="N353" s="563"/>
      <c r="O353" s="563"/>
      <c r="P353" s="581"/>
      <c r="Q353" s="569"/>
      <c r="R353" s="569"/>
      <c r="S353" s="572"/>
      <c r="T353" s="587"/>
    </row>
    <row r="354" spans="2:20" ht="30" hidden="1" customHeight="1">
      <c r="B354" s="576"/>
      <c r="C354" s="579"/>
      <c r="D354" s="579"/>
      <c r="E354" s="579"/>
      <c r="F354" s="552"/>
      <c r="G354" s="591"/>
      <c r="H354" s="558"/>
      <c r="I354" s="561"/>
      <c r="J354" s="228"/>
      <c r="K354" s="101">
        <f>+$K$15</f>
        <v>0</v>
      </c>
      <c r="L354" s="228"/>
      <c r="M354" s="101"/>
      <c r="N354" s="564"/>
      <c r="O354" s="564"/>
      <c r="P354" s="582"/>
      <c r="Q354" s="570"/>
      <c r="R354" s="570"/>
      <c r="S354" s="573"/>
      <c r="T354" s="587"/>
    </row>
    <row r="355" spans="2:20" ht="30" hidden="1" customHeight="1">
      <c r="B355" s="574">
        <v>5</v>
      </c>
      <c r="C355" s="550"/>
      <c r="D355" s="550"/>
      <c r="E355" s="550"/>
      <c r="F355" s="550"/>
      <c r="G355" s="553"/>
      <c r="H355" s="556"/>
      <c r="I355" s="559"/>
      <c r="J355" s="228"/>
      <c r="K355" s="101">
        <f>+$K$13</f>
        <v>43232604</v>
      </c>
      <c r="L355" s="228"/>
      <c r="M355" s="101">
        <f>+$M$13</f>
        <v>0</v>
      </c>
      <c r="N355" s="562"/>
      <c r="O355" s="562"/>
      <c r="P355" s="580"/>
      <c r="Q355" s="568"/>
      <c r="R355" s="568"/>
      <c r="S355" s="571">
        <f>IF(COUNTIF(J355:M357,"CUMPLE")&gt;=1,(G355*I355),0)* (IF(N355="PRESENTÓ CERTIFICADO",1,0))* (IF(O355="ACORDE A ITEM 5.2.1 (T.R.)",1,0) )* ( IF(OR(Q355="SIN OBSERVACIÓN", Q355="REQUERIMIENTOS SUBSANADOS"),1,0)) *(IF(OR(R355="NINGUNO", R355="CUMPLEN CON LO SOLICITADO"),1,0))</f>
        <v>0</v>
      </c>
      <c r="T355" s="587"/>
    </row>
    <row r="356" spans="2:20" ht="30" hidden="1" customHeight="1">
      <c r="B356" s="575"/>
      <c r="C356" s="551"/>
      <c r="D356" s="551"/>
      <c r="E356" s="551"/>
      <c r="F356" s="551"/>
      <c r="G356" s="554"/>
      <c r="H356" s="557"/>
      <c r="I356" s="560"/>
      <c r="J356" s="228"/>
      <c r="K356" s="101">
        <f>+$K$14</f>
        <v>0</v>
      </c>
      <c r="L356" s="228"/>
      <c r="M356" s="101">
        <f>+$M$14</f>
        <v>0</v>
      </c>
      <c r="N356" s="563"/>
      <c r="O356" s="563"/>
      <c r="P356" s="581"/>
      <c r="Q356" s="569"/>
      <c r="R356" s="569"/>
      <c r="S356" s="572"/>
      <c r="T356" s="587"/>
    </row>
    <row r="357" spans="2:20" ht="30" hidden="1" customHeight="1">
      <c r="B357" s="576"/>
      <c r="C357" s="552"/>
      <c r="D357" s="552"/>
      <c r="E357" s="552"/>
      <c r="F357" s="552"/>
      <c r="G357" s="555"/>
      <c r="H357" s="558"/>
      <c r="I357" s="561"/>
      <c r="J357" s="228"/>
      <c r="K357" s="101">
        <f>+$K$15</f>
        <v>0</v>
      </c>
      <c r="L357" s="228"/>
      <c r="M357" s="101"/>
      <c r="N357" s="564"/>
      <c r="O357" s="564"/>
      <c r="P357" s="582"/>
      <c r="Q357" s="570"/>
      <c r="R357" s="570"/>
      <c r="S357" s="573"/>
      <c r="T357" s="588"/>
    </row>
    <row r="358" spans="2:20" ht="30" hidden="1" customHeight="1">
      <c r="B358" s="540" t="str">
        <f>IF(S359=" "," ",IF(S359&gt;=$H$6,"CUMPLE CON LA EXPERIENCIA REQUERIDA","NO CUMPLE CON LA EXPERIENCIA REQUERIDA"))</f>
        <v>NO CUMPLE CON LA EXPERIENCIA REQUERIDA</v>
      </c>
      <c r="C358" s="541"/>
      <c r="D358" s="541"/>
      <c r="E358" s="541"/>
      <c r="F358" s="541"/>
      <c r="G358" s="541"/>
      <c r="H358" s="541"/>
      <c r="I358" s="541"/>
      <c r="J358" s="541"/>
      <c r="K358" s="541"/>
      <c r="L358" s="541"/>
      <c r="M358" s="541"/>
      <c r="N358" s="541"/>
      <c r="O358" s="542"/>
      <c r="P358" s="546" t="s">
        <v>22</v>
      </c>
      <c r="Q358" s="547"/>
      <c r="R358" s="311"/>
      <c r="S358" s="6">
        <f>IF(T343="SI",SUM(S343:S357),0)</f>
        <v>0</v>
      </c>
      <c r="T358" s="548" t="str">
        <f>IF(S359=" "," ",IF(S359&gt;=$H$6,"CUMPLE","NO CUMPLE"))</f>
        <v>NO CUMPLE</v>
      </c>
    </row>
    <row r="359" spans="2:20" ht="30" hidden="1" customHeight="1">
      <c r="B359" s="543"/>
      <c r="C359" s="544"/>
      <c r="D359" s="544"/>
      <c r="E359" s="544"/>
      <c r="F359" s="544"/>
      <c r="G359" s="544"/>
      <c r="H359" s="544"/>
      <c r="I359" s="544"/>
      <c r="J359" s="544"/>
      <c r="K359" s="544"/>
      <c r="L359" s="544"/>
      <c r="M359" s="544"/>
      <c r="N359" s="544"/>
      <c r="O359" s="545"/>
      <c r="P359" s="546" t="s">
        <v>24</v>
      </c>
      <c r="Q359" s="547"/>
      <c r="R359" s="311"/>
      <c r="S359" s="55">
        <f>IFERROR((S358/$P$6)," ")</f>
        <v>0</v>
      </c>
      <c r="T359" s="549"/>
    </row>
    <row r="360" spans="2:20" ht="30" hidden="1" customHeight="1"/>
    <row r="361" spans="2:20" ht="30" hidden="1" customHeight="1"/>
    <row r="362" spans="2:20" ht="30" hidden="1" customHeight="1">
      <c r="B362" s="68">
        <v>17</v>
      </c>
      <c r="C362" s="594" t="s">
        <v>53</v>
      </c>
      <c r="D362" s="595"/>
      <c r="E362" s="596"/>
      <c r="F362" s="597" t="str">
        <f>IFERROR(VLOOKUP(B362,LISTA_OFERENTES,2,FALSE)," ")</f>
        <v>O17</v>
      </c>
      <c r="G362" s="598"/>
      <c r="H362" s="598"/>
      <c r="I362" s="598"/>
      <c r="J362" s="598"/>
      <c r="K362" s="598"/>
      <c r="L362" s="598"/>
      <c r="M362" s="598"/>
      <c r="N362" s="598"/>
      <c r="O362" s="599"/>
      <c r="P362" s="600" t="s">
        <v>75</v>
      </c>
      <c r="Q362" s="601"/>
      <c r="R362" s="602"/>
      <c r="S362" s="2">
        <f>5-(INT(COUNTBLANK(C365:C379))-10)</f>
        <v>0</v>
      </c>
      <c r="T362" s="3"/>
    </row>
    <row r="363" spans="2:20" ht="45" hidden="1" customHeight="1">
      <c r="B363" s="611" t="s">
        <v>40</v>
      </c>
      <c r="C363" s="603" t="s">
        <v>15</v>
      </c>
      <c r="D363" s="603" t="s">
        <v>16</v>
      </c>
      <c r="E363" s="603" t="s">
        <v>17</v>
      </c>
      <c r="F363" s="603" t="s">
        <v>18</v>
      </c>
      <c r="G363" s="603" t="s">
        <v>19</v>
      </c>
      <c r="H363" s="603" t="s">
        <v>20</v>
      </c>
      <c r="I363" s="603" t="s">
        <v>21</v>
      </c>
      <c r="J363" s="608" t="s">
        <v>44</v>
      </c>
      <c r="K363" s="609"/>
      <c r="L363" s="609"/>
      <c r="M363" s="610"/>
      <c r="N363" s="603" t="s">
        <v>54</v>
      </c>
      <c r="O363" s="603" t="s">
        <v>55</v>
      </c>
      <c r="P363" s="103" t="s">
        <v>56</v>
      </c>
      <c r="Q363" s="103"/>
      <c r="R363" s="603" t="s">
        <v>57</v>
      </c>
      <c r="S363" s="603" t="s">
        <v>58</v>
      </c>
      <c r="T363" s="603" t="str">
        <f>T55</f>
        <v>CUMPLE CON EL REQUERIMIENTO OBLIGATORIO DE HABER EJECUTADO CONTRATOS REGISTRADOS EN EL RUP CON LA CLASIFICACIÓN EN EL CÓDIGOS 43232604.</v>
      </c>
    </row>
    <row r="364" spans="2:20" ht="56.25" hidden="1" customHeight="1">
      <c r="B364" s="612"/>
      <c r="C364" s="604"/>
      <c r="D364" s="604"/>
      <c r="E364" s="604"/>
      <c r="F364" s="604"/>
      <c r="G364" s="604"/>
      <c r="H364" s="604"/>
      <c r="I364" s="604"/>
      <c r="J364" s="605" t="s">
        <v>60</v>
      </c>
      <c r="K364" s="606"/>
      <c r="L364" s="606"/>
      <c r="M364" s="607"/>
      <c r="N364" s="604"/>
      <c r="O364" s="604"/>
      <c r="P364" s="4" t="s">
        <v>13</v>
      </c>
      <c r="Q364" s="4" t="s">
        <v>59</v>
      </c>
      <c r="R364" s="604"/>
      <c r="S364" s="604"/>
      <c r="T364" s="604"/>
    </row>
    <row r="365" spans="2:20" ht="30" hidden="1" customHeight="1">
      <c r="B365" s="574">
        <v>1</v>
      </c>
      <c r="C365" s="550"/>
      <c r="D365" s="550"/>
      <c r="E365" s="550"/>
      <c r="F365" s="550"/>
      <c r="G365" s="553"/>
      <c r="H365" s="556"/>
      <c r="I365" s="559"/>
      <c r="J365" s="228"/>
      <c r="K365" s="101">
        <f>+$K$13</f>
        <v>43232604</v>
      </c>
      <c r="L365" s="228"/>
      <c r="M365" s="101">
        <f>+$M$13</f>
        <v>0</v>
      </c>
      <c r="N365" s="562"/>
      <c r="O365" s="562"/>
      <c r="P365" s="565"/>
      <c r="Q365" s="568"/>
      <c r="R365" s="568"/>
      <c r="S365" s="571">
        <f>IF(COUNTIF(J365:M367,"CUMPLE")&gt;=1,(G365*I365),0)* (IF(N365="PRESENTÓ CERTIFICADO",1,0))* (IF(O365="ACORDE A ITEM 5.2.1 (T.R.)",1,0) )* ( IF(OR(Q365="SIN OBSERVACIÓN", Q365="REQUERIMIENTOS SUBSANADOS"),1,0)) *(IF(OR(R365="NINGUNO", R365="CUMPLEN CON LO SOLICITADO"),1,0))</f>
        <v>0</v>
      </c>
      <c r="T365" s="586"/>
    </row>
    <row r="366" spans="2:20" ht="30" hidden="1" customHeight="1">
      <c r="B366" s="575"/>
      <c r="C366" s="551"/>
      <c r="D366" s="551"/>
      <c r="E366" s="551"/>
      <c r="F366" s="551"/>
      <c r="G366" s="554"/>
      <c r="H366" s="557"/>
      <c r="I366" s="560"/>
      <c r="J366" s="228"/>
      <c r="K366" s="101">
        <f>+$K$14</f>
        <v>0</v>
      </c>
      <c r="L366" s="228"/>
      <c r="M366" s="101">
        <f>+$M$14</f>
        <v>0</v>
      </c>
      <c r="N366" s="563"/>
      <c r="O366" s="563"/>
      <c r="P366" s="566"/>
      <c r="Q366" s="569"/>
      <c r="R366" s="569"/>
      <c r="S366" s="572"/>
      <c r="T366" s="587"/>
    </row>
    <row r="367" spans="2:20" ht="30" hidden="1" customHeight="1">
      <c r="B367" s="576"/>
      <c r="C367" s="552"/>
      <c r="D367" s="552"/>
      <c r="E367" s="552"/>
      <c r="F367" s="552"/>
      <c r="G367" s="555"/>
      <c r="H367" s="558"/>
      <c r="I367" s="561"/>
      <c r="J367" s="228"/>
      <c r="K367" s="101">
        <f>+$K$15</f>
        <v>0</v>
      </c>
      <c r="L367" s="228"/>
      <c r="M367" s="101"/>
      <c r="N367" s="564"/>
      <c r="O367" s="564"/>
      <c r="P367" s="567"/>
      <c r="Q367" s="570"/>
      <c r="R367" s="570"/>
      <c r="S367" s="573"/>
      <c r="T367" s="587"/>
    </row>
    <row r="368" spans="2:20" ht="30" hidden="1" customHeight="1">
      <c r="B368" s="574">
        <v>2</v>
      </c>
      <c r="C368" s="577"/>
      <c r="D368" s="577"/>
      <c r="E368" s="577"/>
      <c r="F368" s="577"/>
      <c r="G368" s="589"/>
      <c r="H368" s="556"/>
      <c r="I368" s="559"/>
      <c r="J368" s="228"/>
      <c r="K368" s="101">
        <f>+$K$13</f>
        <v>43232604</v>
      </c>
      <c r="L368" s="228"/>
      <c r="M368" s="101">
        <f>+$M$13</f>
        <v>0</v>
      </c>
      <c r="N368" s="562"/>
      <c r="O368" s="562"/>
      <c r="P368" s="565"/>
      <c r="Q368" s="568"/>
      <c r="R368" s="568"/>
      <c r="S368" s="571">
        <f>IF(COUNTIF(J368:M370,"CUMPLE")&gt;=1,(G368*I368),0)* (IF(N368="PRESENTÓ CERTIFICADO",1,0))* (IF(O368="ACORDE A ITEM 5.2.1 (T.R.)",1,0) )* ( IF(OR(Q368="SIN OBSERVACIÓN", Q368="REQUERIMIENTOS SUBSANADOS"),1,0)) *(IF(OR(R368="NINGUNO", R368="CUMPLEN CON LO SOLICITADO"),1,0))</f>
        <v>0</v>
      </c>
      <c r="T368" s="587"/>
    </row>
    <row r="369" spans="2:20" ht="30" hidden="1" customHeight="1">
      <c r="B369" s="575"/>
      <c r="C369" s="578"/>
      <c r="D369" s="578"/>
      <c r="E369" s="578"/>
      <c r="F369" s="578"/>
      <c r="G369" s="590"/>
      <c r="H369" s="557"/>
      <c r="I369" s="560"/>
      <c r="J369" s="228"/>
      <c r="K369" s="101">
        <f>+$K$14</f>
        <v>0</v>
      </c>
      <c r="L369" s="228"/>
      <c r="M369" s="101">
        <f>+$M$14</f>
        <v>0</v>
      </c>
      <c r="N369" s="563"/>
      <c r="O369" s="563"/>
      <c r="P369" s="566"/>
      <c r="Q369" s="569"/>
      <c r="R369" s="569"/>
      <c r="S369" s="572"/>
      <c r="T369" s="587"/>
    </row>
    <row r="370" spans="2:20" ht="30" hidden="1" customHeight="1">
      <c r="B370" s="576"/>
      <c r="C370" s="579"/>
      <c r="D370" s="579"/>
      <c r="E370" s="579"/>
      <c r="F370" s="579"/>
      <c r="G370" s="591"/>
      <c r="H370" s="558"/>
      <c r="I370" s="561"/>
      <c r="J370" s="228"/>
      <c r="K370" s="101">
        <f>+$K$15</f>
        <v>0</v>
      </c>
      <c r="L370" s="228"/>
      <c r="M370" s="101"/>
      <c r="N370" s="564"/>
      <c r="O370" s="564"/>
      <c r="P370" s="567"/>
      <c r="Q370" s="570"/>
      <c r="R370" s="570"/>
      <c r="S370" s="573"/>
      <c r="T370" s="587"/>
    </row>
    <row r="371" spans="2:20" ht="30" hidden="1" customHeight="1">
      <c r="B371" s="574">
        <v>3</v>
      </c>
      <c r="C371" s="550"/>
      <c r="D371" s="550"/>
      <c r="E371" s="550"/>
      <c r="F371" s="550"/>
      <c r="G371" s="553"/>
      <c r="H371" s="556"/>
      <c r="I371" s="559"/>
      <c r="J371" s="228"/>
      <c r="K371" s="101">
        <f>+$K$13</f>
        <v>43232604</v>
      </c>
      <c r="L371" s="228"/>
      <c r="M371" s="101">
        <f>+$M$13</f>
        <v>0</v>
      </c>
      <c r="N371" s="562"/>
      <c r="O371" s="562"/>
      <c r="P371" s="565"/>
      <c r="Q371" s="568"/>
      <c r="R371" s="568"/>
      <c r="S371" s="571">
        <f>IF(COUNTIF(J371:M373,"CUMPLE")&gt;=1,(G371*I371),0)* (IF(N371="PRESENTÓ CERTIFICADO",1,0))* (IF(O371="ACORDE A ITEM 5.2.1 (T.R.)",1,0) )* ( IF(OR(Q371="SIN OBSERVACIÓN", Q371="REQUERIMIENTOS SUBSANADOS"),1,0)) *(IF(OR(R371="NINGUNO", R371="CUMPLEN CON LO SOLICITADO"),1,0))</f>
        <v>0</v>
      </c>
      <c r="T371" s="587"/>
    </row>
    <row r="372" spans="2:20" ht="30" hidden="1" customHeight="1">
      <c r="B372" s="575"/>
      <c r="C372" s="551"/>
      <c r="D372" s="551"/>
      <c r="E372" s="551"/>
      <c r="F372" s="551"/>
      <c r="G372" s="554"/>
      <c r="H372" s="557"/>
      <c r="I372" s="560"/>
      <c r="J372" s="228"/>
      <c r="K372" s="101">
        <f>+$K$14</f>
        <v>0</v>
      </c>
      <c r="L372" s="228"/>
      <c r="M372" s="101">
        <f>+$M$14</f>
        <v>0</v>
      </c>
      <c r="N372" s="563"/>
      <c r="O372" s="563"/>
      <c r="P372" s="566"/>
      <c r="Q372" s="569"/>
      <c r="R372" s="569"/>
      <c r="S372" s="572"/>
      <c r="T372" s="587"/>
    </row>
    <row r="373" spans="2:20" ht="30" hidden="1" customHeight="1">
      <c r="B373" s="576"/>
      <c r="C373" s="552"/>
      <c r="D373" s="552"/>
      <c r="E373" s="552"/>
      <c r="F373" s="552"/>
      <c r="G373" s="555"/>
      <c r="H373" s="558"/>
      <c r="I373" s="561"/>
      <c r="J373" s="228"/>
      <c r="K373" s="101">
        <f>+$K$15</f>
        <v>0</v>
      </c>
      <c r="L373" s="228"/>
      <c r="M373" s="101"/>
      <c r="N373" s="564"/>
      <c r="O373" s="564"/>
      <c r="P373" s="567"/>
      <c r="Q373" s="570"/>
      <c r="R373" s="570"/>
      <c r="S373" s="573"/>
      <c r="T373" s="587"/>
    </row>
    <row r="374" spans="2:20" ht="30" hidden="1" customHeight="1">
      <c r="B374" s="574">
        <v>4</v>
      </c>
      <c r="C374" s="577"/>
      <c r="D374" s="577"/>
      <c r="E374" s="577"/>
      <c r="F374" s="577"/>
      <c r="G374" s="589"/>
      <c r="H374" s="556"/>
      <c r="I374" s="559"/>
      <c r="J374" s="228"/>
      <c r="K374" s="101">
        <f>+$K$13</f>
        <v>43232604</v>
      </c>
      <c r="L374" s="228"/>
      <c r="M374" s="101">
        <f>+$M$13</f>
        <v>0</v>
      </c>
      <c r="N374" s="562"/>
      <c r="O374" s="562"/>
      <c r="P374" s="580"/>
      <c r="Q374" s="583"/>
      <c r="R374" s="583"/>
      <c r="S374" s="571">
        <f>IF(COUNTIF(J374:M376,"CUMPLE")&gt;=1,(G374*I374),0)* (IF(N374="PRESENTÓ CERTIFICADO",1,0))* (IF(O374="ACORDE A ITEM 5.2.1 (T.R.)",1,0) )* ( IF(OR(Q374="SIN OBSERVACIÓN", Q374="REQUERIMIENTOS SUBSANADOS"),1,0)) *(IF(OR(R374="NINGUNO", R374="CUMPLEN CON LO SOLICITADO"),1,0))</f>
        <v>0</v>
      </c>
      <c r="T374" s="587"/>
    </row>
    <row r="375" spans="2:20" ht="30" hidden="1" customHeight="1">
      <c r="B375" s="575"/>
      <c r="C375" s="578"/>
      <c r="D375" s="578"/>
      <c r="E375" s="578"/>
      <c r="F375" s="578"/>
      <c r="G375" s="590"/>
      <c r="H375" s="557"/>
      <c r="I375" s="560"/>
      <c r="J375" s="228"/>
      <c r="K375" s="101">
        <f>+$K$14</f>
        <v>0</v>
      </c>
      <c r="L375" s="228"/>
      <c r="M375" s="101">
        <f>+$M$14</f>
        <v>0</v>
      </c>
      <c r="N375" s="563"/>
      <c r="O375" s="563"/>
      <c r="P375" s="581"/>
      <c r="Q375" s="584"/>
      <c r="R375" s="584"/>
      <c r="S375" s="572"/>
      <c r="T375" s="587"/>
    </row>
    <row r="376" spans="2:20" ht="30" hidden="1" customHeight="1">
      <c r="B376" s="576"/>
      <c r="C376" s="579"/>
      <c r="D376" s="579"/>
      <c r="E376" s="579"/>
      <c r="F376" s="579"/>
      <c r="G376" s="591"/>
      <c r="H376" s="558"/>
      <c r="I376" s="561"/>
      <c r="J376" s="228"/>
      <c r="K376" s="101">
        <f>+$K$15</f>
        <v>0</v>
      </c>
      <c r="L376" s="228"/>
      <c r="M376" s="101"/>
      <c r="N376" s="564"/>
      <c r="O376" s="564"/>
      <c r="P376" s="582"/>
      <c r="Q376" s="585"/>
      <c r="R376" s="585"/>
      <c r="S376" s="573"/>
      <c r="T376" s="587"/>
    </row>
    <row r="377" spans="2:20" ht="30" hidden="1" customHeight="1">
      <c r="B377" s="574">
        <v>5</v>
      </c>
      <c r="C377" s="550"/>
      <c r="D377" s="550"/>
      <c r="E377" s="550"/>
      <c r="F377" s="550"/>
      <c r="G377" s="553"/>
      <c r="H377" s="556"/>
      <c r="I377" s="559"/>
      <c r="J377" s="228"/>
      <c r="K377" s="101">
        <f>+$K$13</f>
        <v>43232604</v>
      </c>
      <c r="L377" s="228"/>
      <c r="M377" s="101">
        <f>+$M$13</f>
        <v>0</v>
      </c>
      <c r="N377" s="562"/>
      <c r="O377" s="562"/>
      <c r="P377" s="565"/>
      <c r="Q377" s="583"/>
      <c r="R377" s="568"/>
      <c r="S377" s="571">
        <f>IF(COUNTIF(J377:M379,"CUMPLE")&gt;=1,(G377*I377),0)* (IF(N377="PRESENTÓ CERTIFICADO",1,0))* (IF(O377="ACORDE A ITEM 5.2.1 (T.R.)",1,0) )* ( IF(OR(Q377="SIN OBSERVACIÓN", Q377="REQUERIMIENTOS SUBSANADOS"),1,0)) *(IF(OR(R377="NINGUNO", R377="CUMPLEN CON LO SOLICITADO"),1,0))</f>
        <v>0</v>
      </c>
      <c r="T377" s="587"/>
    </row>
    <row r="378" spans="2:20" ht="30" hidden="1" customHeight="1">
      <c r="B378" s="575"/>
      <c r="C378" s="551"/>
      <c r="D378" s="551"/>
      <c r="E378" s="551"/>
      <c r="F378" s="551"/>
      <c r="G378" s="554"/>
      <c r="H378" s="557"/>
      <c r="I378" s="560"/>
      <c r="J378" s="228"/>
      <c r="K378" s="101">
        <f>+$K$14</f>
        <v>0</v>
      </c>
      <c r="L378" s="228"/>
      <c r="M378" s="101">
        <f>+$M$14</f>
        <v>0</v>
      </c>
      <c r="N378" s="563"/>
      <c r="O378" s="563"/>
      <c r="P378" s="566"/>
      <c r="Q378" s="584"/>
      <c r="R378" s="569"/>
      <c r="S378" s="572"/>
      <c r="T378" s="587"/>
    </row>
    <row r="379" spans="2:20" ht="30" hidden="1" customHeight="1">
      <c r="B379" s="576"/>
      <c r="C379" s="552"/>
      <c r="D379" s="552"/>
      <c r="E379" s="552"/>
      <c r="F379" s="552"/>
      <c r="G379" s="555"/>
      <c r="H379" s="558"/>
      <c r="I379" s="561"/>
      <c r="J379" s="228"/>
      <c r="K379" s="101">
        <f>+$K$15</f>
        <v>0</v>
      </c>
      <c r="L379" s="228"/>
      <c r="M379" s="101"/>
      <c r="N379" s="564"/>
      <c r="O379" s="564"/>
      <c r="P379" s="567"/>
      <c r="Q379" s="585"/>
      <c r="R379" s="570"/>
      <c r="S379" s="573"/>
      <c r="T379" s="588"/>
    </row>
    <row r="380" spans="2:20" ht="30" hidden="1" customHeight="1">
      <c r="B380" s="540" t="str">
        <f>IF(S381=" "," ",IF(S381&gt;=$H$6,"CUMPLE CON LA EXPERIENCIA REQUERIDA","NO CUMPLE CON LA EXPERIENCIA REQUERIDA"))</f>
        <v>NO CUMPLE CON LA EXPERIENCIA REQUERIDA</v>
      </c>
      <c r="C380" s="541"/>
      <c r="D380" s="541"/>
      <c r="E380" s="541"/>
      <c r="F380" s="541"/>
      <c r="G380" s="541"/>
      <c r="H380" s="541"/>
      <c r="I380" s="541"/>
      <c r="J380" s="541"/>
      <c r="K380" s="541"/>
      <c r="L380" s="541"/>
      <c r="M380" s="541"/>
      <c r="N380" s="541"/>
      <c r="O380" s="542"/>
      <c r="P380" s="546" t="s">
        <v>22</v>
      </c>
      <c r="Q380" s="547"/>
      <c r="R380" s="311"/>
      <c r="S380" s="6">
        <f>IF(T365="SI",SUM(S365:S379),0)</f>
        <v>0</v>
      </c>
      <c r="T380" s="548" t="str">
        <f>IF(S381=" "," ",IF(S381&gt;=$H$6,"CUMPLE","NO CUMPLE"))</f>
        <v>NO CUMPLE</v>
      </c>
    </row>
    <row r="381" spans="2:20" ht="30" hidden="1" customHeight="1">
      <c r="B381" s="543"/>
      <c r="C381" s="544"/>
      <c r="D381" s="544"/>
      <c r="E381" s="544"/>
      <c r="F381" s="544"/>
      <c r="G381" s="544"/>
      <c r="H381" s="544"/>
      <c r="I381" s="544"/>
      <c r="J381" s="544"/>
      <c r="K381" s="544"/>
      <c r="L381" s="544"/>
      <c r="M381" s="544"/>
      <c r="N381" s="544"/>
      <c r="O381" s="545"/>
      <c r="P381" s="546" t="s">
        <v>24</v>
      </c>
      <c r="Q381" s="547"/>
      <c r="R381" s="311"/>
      <c r="S381" s="55">
        <f>IFERROR((S380/$P$6)," ")</f>
        <v>0</v>
      </c>
      <c r="T381" s="549"/>
    </row>
    <row r="382" spans="2:20" ht="30" hidden="1" customHeight="1"/>
    <row r="383" spans="2:20" ht="30" hidden="1" customHeight="1"/>
    <row r="384" spans="2:20" ht="30" hidden="1" customHeight="1">
      <c r="B384" s="68">
        <v>18</v>
      </c>
      <c r="C384" s="594" t="s">
        <v>53</v>
      </c>
      <c r="D384" s="595"/>
      <c r="E384" s="596"/>
      <c r="F384" s="597" t="str">
        <f>IFERROR(VLOOKUP(B384,LISTA_OFERENTES,2,FALSE)," ")</f>
        <v>O18</v>
      </c>
      <c r="G384" s="598"/>
      <c r="H384" s="598"/>
      <c r="I384" s="598"/>
      <c r="J384" s="598"/>
      <c r="K384" s="598"/>
      <c r="L384" s="598"/>
      <c r="M384" s="598"/>
      <c r="N384" s="598"/>
      <c r="O384" s="599"/>
      <c r="P384" s="600" t="s">
        <v>75</v>
      </c>
      <c r="Q384" s="601"/>
      <c r="R384" s="602"/>
      <c r="S384" s="2">
        <f>5-(INT(COUNTBLANK(C387:C401))-10)</f>
        <v>0</v>
      </c>
      <c r="T384" s="3"/>
    </row>
    <row r="385" spans="2:20" ht="42" hidden="1" customHeight="1">
      <c r="B385" s="611" t="s">
        <v>40</v>
      </c>
      <c r="C385" s="603" t="s">
        <v>15</v>
      </c>
      <c r="D385" s="603" t="s">
        <v>16</v>
      </c>
      <c r="E385" s="603" t="s">
        <v>17</v>
      </c>
      <c r="F385" s="603" t="s">
        <v>18</v>
      </c>
      <c r="G385" s="603" t="s">
        <v>19</v>
      </c>
      <c r="H385" s="603" t="s">
        <v>20</v>
      </c>
      <c r="I385" s="603" t="s">
        <v>21</v>
      </c>
      <c r="J385" s="608" t="s">
        <v>44</v>
      </c>
      <c r="K385" s="609"/>
      <c r="L385" s="609"/>
      <c r="M385" s="610"/>
      <c r="N385" s="603" t="s">
        <v>54</v>
      </c>
      <c r="O385" s="603" t="s">
        <v>55</v>
      </c>
      <c r="P385" s="103" t="s">
        <v>56</v>
      </c>
      <c r="Q385" s="103"/>
      <c r="R385" s="603" t="s">
        <v>57</v>
      </c>
      <c r="S385" s="603" t="s">
        <v>58</v>
      </c>
      <c r="T385" s="603" t="str">
        <f>+T363</f>
        <v>CUMPLE CON EL REQUERIMIENTO OBLIGATORIO DE HABER EJECUTADO CONTRATOS REGISTRADOS EN EL RUP CON LA CLASIFICACIÓN EN EL CÓDIGOS 43232604.</v>
      </c>
    </row>
    <row r="386" spans="2:20" ht="38.25" hidden="1" customHeight="1">
      <c r="B386" s="612"/>
      <c r="C386" s="604"/>
      <c r="D386" s="604"/>
      <c r="E386" s="604"/>
      <c r="F386" s="604"/>
      <c r="G386" s="604"/>
      <c r="H386" s="604"/>
      <c r="I386" s="604"/>
      <c r="J386" s="605" t="s">
        <v>60</v>
      </c>
      <c r="K386" s="606"/>
      <c r="L386" s="606"/>
      <c r="M386" s="607"/>
      <c r="N386" s="604"/>
      <c r="O386" s="604"/>
      <c r="P386" s="4" t="s">
        <v>13</v>
      </c>
      <c r="Q386" s="4" t="s">
        <v>59</v>
      </c>
      <c r="R386" s="604"/>
      <c r="S386" s="604"/>
      <c r="T386" s="604"/>
    </row>
    <row r="387" spans="2:20" ht="30" hidden="1" customHeight="1">
      <c r="B387" s="574">
        <v>1</v>
      </c>
      <c r="C387" s="550"/>
      <c r="D387" s="550"/>
      <c r="E387" s="550"/>
      <c r="F387" s="550"/>
      <c r="G387" s="553"/>
      <c r="H387" s="556"/>
      <c r="I387" s="559"/>
      <c r="J387" s="228"/>
      <c r="K387" s="101">
        <f>+$K$13</f>
        <v>43232604</v>
      </c>
      <c r="L387" s="228"/>
      <c r="M387" s="101">
        <f>+$M$13</f>
        <v>0</v>
      </c>
      <c r="N387" s="562"/>
      <c r="O387" s="562"/>
      <c r="P387" s="580"/>
      <c r="Q387" s="568"/>
      <c r="R387" s="568"/>
      <c r="S387" s="571">
        <f>IF(COUNTIF(J387:M389,"CUMPLE")&gt;=1,(G387*I387),0)* (IF(N387="PRESENTÓ CERTIFICADO",1,0))* (IF(O387="ACORDE A ITEM 5.2.1 (T.R.)",1,0) )* ( IF(OR(Q387="SIN OBSERVACIÓN", Q387="REQUERIMIENTOS SUBSANADOS"),1,0)) *(IF(OR(R387="NINGUNO", R387="CUMPLEN CON LO SOLICITADO"),1,0))</f>
        <v>0</v>
      </c>
      <c r="T387" s="586"/>
    </row>
    <row r="388" spans="2:20" ht="30" hidden="1" customHeight="1">
      <c r="B388" s="575"/>
      <c r="C388" s="551"/>
      <c r="D388" s="551"/>
      <c r="E388" s="551"/>
      <c r="F388" s="551"/>
      <c r="G388" s="554"/>
      <c r="H388" s="557"/>
      <c r="I388" s="560"/>
      <c r="J388" s="228"/>
      <c r="K388" s="101">
        <f>+$K$14</f>
        <v>0</v>
      </c>
      <c r="L388" s="228"/>
      <c r="M388" s="101">
        <f>+$M$14</f>
        <v>0</v>
      </c>
      <c r="N388" s="563"/>
      <c r="O388" s="563"/>
      <c r="P388" s="581"/>
      <c r="Q388" s="569"/>
      <c r="R388" s="569"/>
      <c r="S388" s="572"/>
      <c r="T388" s="587"/>
    </row>
    <row r="389" spans="2:20" ht="30" hidden="1" customHeight="1">
      <c r="B389" s="576"/>
      <c r="C389" s="552"/>
      <c r="D389" s="552"/>
      <c r="E389" s="552"/>
      <c r="F389" s="552"/>
      <c r="G389" s="555"/>
      <c r="H389" s="558"/>
      <c r="I389" s="561"/>
      <c r="J389" s="228"/>
      <c r="K389" s="101">
        <f>+$K$15</f>
        <v>0</v>
      </c>
      <c r="L389" s="228"/>
      <c r="M389" s="101"/>
      <c r="N389" s="564"/>
      <c r="O389" s="564"/>
      <c r="P389" s="582"/>
      <c r="Q389" s="570"/>
      <c r="R389" s="570"/>
      <c r="S389" s="573"/>
      <c r="T389" s="587"/>
    </row>
    <row r="390" spans="2:20" ht="30" hidden="1" customHeight="1">
      <c r="B390" s="574">
        <v>2</v>
      </c>
      <c r="C390" s="577"/>
      <c r="D390" s="577"/>
      <c r="E390" s="577"/>
      <c r="F390" s="577"/>
      <c r="G390" s="589"/>
      <c r="H390" s="556"/>
      <c r="I390" s="559"/>
      <c r="J390" s="228"/>
      <c r="K390" s="101">
        <f>+$K$13</f>
        <v>43232604</v>
      </c>
      <c r="L390" s="228"/>
      <c r="M390" s="101">
        <f>+$M$13</f>
        <v>0</v>
      </c>
      <c r="N390" s="562"/>
      <c r="O390" s="562"/>
      <c r="P390" s="580"/>
      <c r="Q390" s="568"/>
      <c r="R390" s="568"/>
      <c r="S390" s="571">
        <f>IF(COUNTIF(J390:M392,"CUMPLE")&gt;=1,(G390*I390),0)* (IF(N390="PRESENTÓ CERTIFICADO",1,0))* (IF(O390="ACORDE A ITEM 5.2.1 (T.R.)",1,0) )* ( IF(OR(Q390="SIN OBSERVACIÓN", Q390="REQUERIMIENTOS SUBSANADOS"),1,0)) *(IF(OR(R390="NINGUNO", R390="CUMPLEN CON LO SOLICITADO"),1,0))</f>
        <v>0</v>
      </c>
      <c r="T390" s="587"/>
    </row>
    <row r="391" spans="2:20" ht="30" hidden="1" customHeight="1">
      <c r="B391" s="575"/>
      <c r="C391" s="578"/>
      <c r="D391" s="578"/>
      <c r="E391" s="578"/>
      <c r="F391" s="578"/>
      <c r="G391" s="590"/>
      <c r="H391" s="557"/>
      <c r="I391" s="560"/>
      <c r="J391" s="228"/>
      <c r="K391" s="101">
        <f>+$K$14</f>
        <v>0</v>
      </c>
      <c r="L391" s="228"/>
      <c r="M391" s="101">
        <f>+$M$14</f>
        <v>0</v>
      </c>
      <c r="N391" s="563"/>
      <c r="O391" s="563"/>
      <c r="P391" s="581"/>
      <c r="Q391" s="569"/>
      <c r="R391" s="569"/>
      <c r="S391" s="572"/>
      <c r="T391" s="587"/>
    </row>
    <row r="392" spans="2:20" ht="30" hidden="1" customHeight="1">
      <c r="B392" s="576"/>
      <c r="C392" s="579"/>
      <c r="D392" s="579"/>
      <c r="E392" s="579"/>
      <c r="F392" s="579"/>
      <c r="G392" s="591"/>
      <c r="H392" s="558"/>
      <c r="I392" s="561"/>
      <c r="J392" s="228"/>
      <c r="K392" s="101">
        <f>+$K$15</f>
        <v>0</v>
      </c>
      <c r="L392" s="228"/>
      <c r="M392" s="101"/>
      <c r="N392" s="564"/>
      <c r="O392" s="564"/>
      <c r="P392" s="582"/>
      <c r="Q392" s="570"/>
      <c r="R392" s="570"/>
      <c r="S392" s="573"/>
      <c r="T392" s="587"/>
    </row>
    <row r="393" spans="2:20" ht="30" hidden="1" customHeight="1">
      <c r="B393" s="574">
        <v>3</v>
      </c>
      <c r="C393" s="550"/>
      <c r="D393" s="550"/>
      <c r="E393" s="550"/>
      <c r="F393" s="577"/>
      <c r="G393" s="553"/>
      <c r="H393" s="556"/>
      <c r="I393" s="559"/>
      <c r="J393" s="228"/>
      <c r="K393" s="101">
        <f>+$K$13</f>
        <v>43232604</v>
      </c>
      <c r="L393" s="228"/>
      <c r="M393" s="101">
        <f>+$M$13</f>
        <v>0</v>
      </c>
      <c r="N393" s="562"/>
      <c r="O393" s="562"/>
      <c r="P393" s="580"/>
      <c r="Q393" s="568"/>
      <c r="R393" s="568"/>
      <c r="S393" s="571">
        <f>IF(COUNTIF(J393:M395,"CUMPLE")&gt;=1,(G393*I393),0)* (IF(N393="PRESENTÓ CERTIFICADO",1,0))* (IF(O393="ACORDE A ITEM 5.2.1 (T.R.)",1,0) )* ( IF(OR(Q393="SIN OBSERVACIÓN", Q393="REQUERIMIENTOS SUBSANADOS"),1,0)) *(IF(OR(R393="NINGUNO", R393="CUMPLEN CON LO SOLICITADO"),1,0))</f>
        <v>0</v>
      </c>
      <c r="T393" s="587"/>
    </row>
    <row r="394" spans="2:20" ht="30" hidden="1" customHeight="1">
      <c r="B394" s="575"/>
      <c r="C394" s="551"/>
      <c r="D394" s="551"/>
      <c r="E394" s="551"/>
      <c r="F394" s="578"/>
      <c r="G394" s="554"/>
      <c r="H394" s="557"/>
      <c r="I394" s="560"/>
      <c r="J394" s="228"/>
      <c r="K394" s="101">
        <f>+$K$14</f>
        <v>0</v>
      </c>
      <c r="L394" s="228"/>
      <c r="M394" s="101">
        <f>+$M$14</f>
        <v>0</v>
      </c>
      <c r="N394" s="563"/>
      <c r="O394" s="563"/>
      <c r="P394" s="581"/>
      <c r="Q394" s="569"/>
      <c r="R394" s="569"/>
      <c r="S394" s="572"/>
      <c r="T394" s="587"/>
    </row>
    <row r="395" spans="2:20" ht="30" hidden="1" customHeight="1">
      <c r="B395" s="576"/>
      <c r="C395" s="552"/>
      <c r="D395" s="552"/>
      <c r="E395" s="552"/>
      <c r="F395" s="579"/>
      <c r="G395" s="555"/>
      <c r="H395" s="558"/>
      <c r="I395" s="561"/>
      <c r="J395" s="228"/>
      <c r="K395" s="101">
        <f>+$K$15</f>
        <v>0</v>
      </c>
      <c r="L395" s="228"/>
      <c r="M395" s="101"/>
      <c r="N395" s="564"/>
      <c r="O395" s="564"/>
      <c r="P395" s="582"/>
      <c r="Q395" s="570"/>
      <c r="R395" s="570"/>
      <c r="S395" s="573"/>
      <c r="T395" s="587"/>
    </row>
    <row r="396" spans="2:20" ht="30" hidden="1" customHeight="1">
      <c r="B396" s="574">
        <v>4</v>
      </c>
      <c r="C396" s="577"/>
      <c r="D396" s="577"/>
      <c r="E396" s="577"/>
      <c r="F396" s="577"/>
      <c r="G396" s="589"/>
      <c r="H396" s="556"/>
      <c r="I396" s="559"/>
      <c r="J396" s="228"/>
      <c r="K396" s="101">
        <f>+$K$13</f>
        <v>43232604</v>
      </c>
      <c r="L396" s="228"/>
      <c r="M396" s="101">
        <f>+$M$13</f>
        <v>0</v>
      </c>
      <c r="N396" s="562"/>
      <c r="O396" s="562"/>
      <c r="P396" s="580"/>
      <c r="Q396" s="568"/>
      <c r="R396" s="568"/>
      <c r="S396" s="571">
        <f>IF(COUNTIF(J396:M398,"CUMPLE")&gt;=1,(G396*I396),0)* (IF(N396="PRESENTÓ CERTIFICADO",1,0))* (IF(O396="ACORDE A ITEM 5.2.1 (T.R.)",1,0) )* ( IF(OR(Q396="SIN OBSERVACIÓN", Q396="REQUERIMIENTOS SUBSANADOS"),1,0)) *(IF(OR(R396="NINGUNO", R396="CUMPLEN CON LO SOLICITADO"),1,0))</f>
        <v>0</v>
      </c>
      <c r="T396" s="587"/>
    </row>
    <row r="397" spans="2:20" ht="30" hidden="1" customHeight="1">
      <c r="B397" s="575"/>
      <c r="C397" s="578"/>
      <c r="D397" s="578"/>
      <c r="E397" s="578"/>
      <c r="F397" s="578"/>
      <c r="G397" s="590"/>
      <c r="H397" s="557"/>
      <c r="I397" s="560"/>
      <c r="J397" s="228"/>
      <c r="K397" s="101">
        <f>+$K$14</f>
        <v>0</v>
      </c>
      <c r="L397" s="228"/>
      <c r="M397" s="101">
        <f>+$M$14</f>
        <v>0</v>
      </c>
      <c r="N397" s="563"/>
      <c r="O397" s="563"/>
      <c r="P397" s="581"/>
      <c r="Q397" s="569"/>
      <c r="R397" s="569"/>
      <c r="S397" s="572"/>
      <c r="T397" s="587"/>
    </row>
    <row r="398" spans="2:20" ht="30" hidden="1" customHeight="1">
      <c r="B398" s="576"/>
      <c r="C398" s="579"/>
      <c r="D398" s="579"/>
      <c r="E398" s="579"/>
      <c r="F398" s="579"/>
      <c r="G398" s="591"/>
      <c r="H398" s="558"/>
      <c r="I398" s="561"/>
      <c r="J398" s="228"/>
      <c r="K398" s="101">
        <f>+$K$15</f>
        <v>0</v>
      </c>
      <c r="L398" s="228"/>
      <c r="M398" s="101"/>
      <c r="N398" s="564"/>
      <c r="O398" s="564"/>
      <c r="P398" s="582"/>
      <c r="Q398" s="570"/>
      <c r="R398" s="570"/>
      <c r="S398" s="573"/>
      <c r="T398" s="587"/>
    </row>
    <row r="399" spans="2:20" ht="30" hidden="1" customHeight="1">
      <c r="B399" s="574">
        <v>5</v>
      </c>
      <c r="C399" s="550"/>
      <c r="D399" s="550"/>
      <c r="E399" s="550"/>
      <c r="F399" s="577"/>
      <c r="G399" s="553"/>
      <c r="H399" s="556"/>
      <c r="I399" s="559"/>
      <c r="J399" s="228"/>
      <c r="K399" s="101">
        <f>+$K$13</f>
        <v>43232604</v>
      </c>
      <c r="L399" s="228"/>
      <c r="M399" s="101">
        <f>+$M$13</f>
        <v>0</v>
      </c>
      <c r="N399" s="562"/>
      <c r="O399" s="562"/>
      <c r="P399" s="580"/>
      <c r="Q399" s="568"/>
      <c r="R399" s="568"/>
      <c r="S399" s="571">
        <f>IF(COUNTIF(J399:M401,"CUMPLE")&gt;=1,(G399*I399),0)* (IF(N399="PRESENTÓ CERTIFICADO",1,0))* (IF(O399="ACORDE A ITEM 5.2.1 (T.R.)",1,0) )* ( IF(OR(Q399="SIN OBSERVACIÓN", Q399="REQUERIMIENTOS SUBSANADOS"),1,0)) *(IF(OR(R399="NINGUNO", R399="CUMPLEN CON LO SOLICITADO"),1,0))</f>
        <v>0</v>
      </c>
      <c r="T399" s="587"/>
    </row>
    <row r="400" spans="2:20" ht="30" hidden="1" customHeight="1">
      <c r="B400" s="575"/>
      <c r="C400" s="551"/>
      <c r="D400" s="551"/>
      <c r="E400" s="551"/>
      <c r="F400" s="578"/>
      <c r="G400" s="554"/>
      <c r="H400" s="557"/>
      <c r="I400" s="560"/>
      <c r="J400" s="228"/>
      <c r="K400" s="101">
        <f>+$K$14</f>
        <v>0</v>
      </c>
      <c r="L400" s="228"/>
      <c r="M400" s="101">
        <f>+$M$14</f>
        <v>0</v>
      </c>
      <c r="N400" s="563"/>
      <c r="O400" s="563"/>
      <c r="P400" s="581"/>
      <c r="Q400" s="569"/>
      <c r="R400" s="569"/>
      <c r="S400" s="572"/>
      <c r="T400" s="587"/>
    </row>
    <row r="401" spans="2:24" ht="30" hidden="1" customHeight="1">
      <c r="B401" s="576"/>
      <c r="C401" s="552"/>
      <c r="D401" s="552"/>
      <c r="E401" s="552"/>
      <c r="F401" s="579"/>
      <c r="G401" s="555"/>
      <c r="H401" s="558"/>
      <c r="I401" s="561"/>
      <c r="J401" s="228"/>
      <c r="K401" s="101">
        <f>+$K$15</f>
        <v>0</v>
      </c>
      <c r="L401" s="228"/>
      <c r="M401" s="101"/>
      <c r="N401" s="564"/>
      <c r="O401" s="564"/>
      <c r="P401" s="582"/>
      <c r="Q401" s="570"/>
      <c r="R401" s="570"/>
      <c r="S401" s="573"/>
      <c r="T401" s="588"/>
    </row>
    <row r="402" spans="2:24" ht="30" hidden="1" customHeight="1">
      <c r="B402" s="540" t="str">
        <f>IF(S403=" "," ",IF(S403&gt;=$H$6,"CUMPLE CON LA EXPERIENCIA REQUERIDA","NO CUMPLE CON LA EXPERIENCIA REQUERIDA"))</f>
        <v>NO CUMPLE CON LA EXPERIENCIA REQUERIDA</v>
      </c>
      <c r="C402" s="541"/>
      <c r="D402" s="541"/>
      <c r="E402" s="541"/>
      <c r="F402" s="541"/>
      <c r="G402" s="541"/>
      <c r="H402" s="541"/>
      <c r="I402" s="541"/>
      <c r="J402" s="541"/>
      <c r="K402" s="541"/>
      <c r="L402" s="541"/>
      <c r="M402" s="541"/>
      <c r="N402" s="541"/>
      <c r="O402" s="542"/>
      <c r="P402" s="546" t="s">
        <v>22</v>
      </c>
      <c r="Q402" s="547"/>
      <c r="R402" s="311"/>
      <c r="S402" s="6">
        <f>IF(T387="SI",SUM(S387:S401),0)</f>
        <v>0</v>
      </c>
      <c r="T402" s="548" t="str">
        <f>IF(S403=" "," ",IF(S403&gt;=$H$6,"CUMPLE","NO CUMPLE"))</f>
        <v>NO CUMPLE</v>
      </c>
    </row>
    <row r="403" spans="2:24" ht="30" hidden="1" customHeight="1">
      <c r="B403" s="543"/>
      <c r="C403" s="544"/>
      <c r="D403" s="544"/>
      <c r="E403" s="544"/>
      <c r="F403" s="544"/>
      <c r="G403" s="544"/>
      <c r="H403" s="544"/>
      <c r="I403" s="544"/>
      <c r="J403" s="544"/>
      <c r="K403" s="544"/>
      <c r="L403" s="544"/>
      <c r="M403" s="544"/>
      <c r="N403" s="544"/>
      <c r="O403" s="545"/>
      <c r="P403" s="546" t="s">
        <v>24</v>
      </c>
      <c r="Q403" s="547"/>
      <c r="R403" s="311"/>
      <c r="S403" s="55">
        <f>IFERROR((S402/$P$6)," ")</f>
        <v>0</v>
      </c>
      <c r="T403" s="549"/>
    </row>
    <row r="404" spans="2:24" ht="30" hidden="1" customHeight="1"/>
    <row r="405" spans="2:24" ht="30" hidden="1" customHeight="1"/>
    <row r="406" spans="2:24" ht="30" hidden="1" customHeight="1">
      <c r="B406" s="68">
        <v>19</v>
      </c>
      <c r="C406" s="594" t="s">
        <v>53</v>
      </c>
      <c r="D406" s="595"/>
      <c r="E406" s="596"/>
      <c r="F406" s="597" t="str">
        <f>IFERROR(VLOOKUP(B406,LISTA_OFERENTES,2,FALSE)," ")</f>
        <v>O19</v>
      </c>
      <c r="G406" s="598"/>
      <c r="H406" s="598"/>
      <c r="I406" s="598"/>
      <c r="J406" s="598"/>
      <c r="K406" s="598"/>
      <c r="L406" s="598"/>
      <c r="M406" s="598"/>
      <c r="N406" s="598"/>
      <c r="O406" s="599"/>
      <c r="P406" s="600" t="s">
        <v>75</v>
      </c>
      <c r="Q406" s="601"/>
      <c r="R406" s="602"/>
      <c r="S406" s="2">
        <f>5-(INT(COUNTBLANK(C409:C423))-10)</f>
        <v>0</v>
      </c>
      <c r="T406" s="3"/>
    </row>
    <row r="407" spans="2:24" ht="46.5" hidden="1" customHeight="1">
      <c r="B407" s="611" t="s">
        <v>40</v>
      </c>
      <c r="C407" s="603" t="s">
        <v>15</v>
      </c>
      <c r="D407" s="603" t="s">
        <v>16</v>
      </c>
      <c r="E407" s="603" t="s">
        <v>17</v>
      </c>
      <c r="F407" s="603" t="s">
        <v>18</v>
      </c>
      <c r="G407" s="603" t="s">
        <v>19</v>
      </c>
      <c r="H407" s="603" t="s">
        <v>20</v>
      </c>
      <c r="I407" s="603" t="s">
        <v>21</v>
      </c>
      <c r="J407" s="608" t="s">
        <v>44</v>
      </c>
      <c r="K407" s="609"/>
      <c r="L407" s="609"/>
      <c r="M407" s="610"/>
      <c r="N407" s="603" t="s">
        <v>54</v>
      </c>
      <c r="O407" s="603" t="s">
        <v>55</v>
      </c>
      <c r="P407" s="103" t="s">
        <v>56</v>
      </c>
      <c r="Q407" s="103"/>
      <c r="R407" s="603" t="s">
        <v>57</v>
      </c>
      <c r="S407" s="603" t="s">
        <v>58</v>
      </c>
      <c r="T407" s="603" t="str">
        <f>T99</f>
        <v>CUMPLE CON EL REQUERIMIENTO OBLIGATORIO DE HABER EJECUTADO CONTRATOS REGISTRADOS EN EL RUP CON LA CLASIFICACIÓN EN EL CÓDIGOS 43232604.</v>
      </c>
      <c r="X407" s="30">
        <f>140/8</f>
        <v>17.5</v>
      </c>
    </row>
    <row r="408" spans="2:24" ht="30" hidden="1" customHeight="1">
      <c r="B408" s="612"/>
      <c r="C408" s="604"/>
      <c r="D408" s="604"/>
      <c r="E408" s="604"/>
      <c r="F408" s="604"/>
      <c r="G408" s="604"/>
      <c r="H408" s="604"/>
      <c r="I408" s="604"/>
      <c r="J408" s="605" t="s">
        <v>60</v>
      </c>
      <c r="K408" s="606"/>
      <c r="L408" s="606"/>
      <c r="M408" s="607"/>
      <c r="N408" s="604"/>
      <c r="O408" s="604"/>
      <c r="P408" s="4" t="s">
        <v>13</v>
      </c>
      <c r="Q408" s="4" t="s">
        <v>59</v>
      </c>
      <c r="R408" s="604"/>
      <c r="S408" s="604"/>
      <c r="T408" s="604"/>
    </row>
    <row r="409" spans="2:24" ht="30" hidden="1" customHeight="1">
      <c r="B409" s="574">
        <v>1</v>
      </c>
      <c r="C409" s="550"/>
      <c r="D409" s="550"/>
      <c r="E409" s="550"/>
      <c r="F409" s="550"/>
      <c r="G409" s="553"/>
      <c r="H409" s="556"/>
      <c r="I409" s="559"/>
      <c r="J409" s="228"/>
      <c r="K409" s="101">
        <f>+$K$13</f>
        <v>43232604</v>
      </c>
      <c r="L409" s="228"/>
      <c r="M409" s="101">
        <f>+$M$13</f>
        <v>0</v>
      </c>
      <c r="N409" s="562"/>
      <c r="O409" s="562"/>
      <c r="P409" s="580"/>
      <c r="Q409" s="568"/>
      <c r="R409" s="568"/>
      <c r="S409" s="571">
        <f>IF(COUNTIF(J409:M411,"CUMPLE")&gt;=1,(G409*I409),0)* (IF(N409="PRESENTÓ CERTIFICADO",1,0))* (IF(O409="ACORDE A ITEM 5.2.1 (T.R.)",1,0) )* ( IF(OR(Q409="SIN OBSERVACIÓN", Q409="REQUERIMIENTOS SUBSANADOS"),1,0)) *(IF(OR(R409="NINGUNO", R409="CUMPLEN CON LO SOLICITADO"),1,0))</f>
        <v>0</v>
      </c>
      <c r="T409" s="586"/>
    </row>
    <row r="410" spans="2:24" ht="30" hidden="1" customHeight="1">
      <c r="B410" s="575"/>
      <c r="C410" s="551"/>
      <c r="D410" s="551"/>
      <c r="E410" s="551"/>
      <c r="F410" s="551"/>
      <c r="G410" s="554"/>
      <c r="H410" s="557"/>
      <c r="I410" s="560"/>
      <c r="J410" s="228"/>
      <c r="K410" s="101">
        <f>+$K$14</f>
        <v>0</v>
      </c>
      <c r="L410" s="228"/>
      <c r="M410" s="101">
        <f>+$M$14</f>
        <v>0</v>
      </c>
      <c r="N410" s="563"/>
      <c r="O410" s="563"/>
      <c r="P410" s="581"/>
      <c r="Q410" s="569"/>
      <c r="R410" s="569"/>
      <c r="S410" s="572"/>
      <c r="T410" s="587"/>
    </row>
    <row r="411" spans="2:24" ht="30" hidden="1" customHeight="1">
      <c r="B411" s="576"/>
      <c r="C411" s="552"/>
      <c r="D411" s="552"/>
      <c r="E411" s="552"/>
      <c r="F411" s="552"/>
      <c r="G411" s="555"/>
      <c r="H411" s="558"/>
      <c r="I411" s="561"/>
      <c r="J411" s="228"/>
      <c r="K411" s="101">
        <f>+$K$15</f>
        <v>0</v>
      </c>
      <c r="L411" s="228"/>
      <c r="M411" s="101"/>
      <c r="N411" s="564"/>
      <c r="O411" s="564"/>
      <c r="P411" s="582"/>
      <c r="Q411" s="570"/>
      <c r="R411" s="570"/>
      <c r="S411" s="573"/>
      <c r="T411" s="587"/>
    </row>
    <row r="412" spans="2:24" ht="30" hidden="1" customHeight="1">
      <c r="B412" s="574">
        <v>2</v>
      </c>
      <c r="C412" s="577"/>
      <c r="D412" s="577"/>
      <c r="E412" s="577"/>
      <c r="F412" s="577"/>
      <c r="G412" s="589"/>
      <c r="H412" s="556"/>
      <c r="I412" s="559"/>
      <c r="J412" s="228"/>
      <c r="K412" s="101">
        <f>+$K$13</f>
        <v>43232604</v>
      </c>
      <c r="L412" s="228"/>
      <c r="M412" s="101">
        <f>+$M$13</f>
        <v>0</v>
      </c>
      <c r="N412" s="562"/>
      <c r="O412" s="562"/>
      <c r="P412" s="580"/>
      <c r="Q412" s="568"/>
      <c r="R412" s="568"/>
      <c r="S412" s="571">
        <f>IF(COUNTIF(J412:M414,"CUMPLE")&gt;=1,(G412*I412),0)* (IF(N412="PRESENTÓ CERTIFICADO",1,0))* (IF(O412="ACORDE A ITEM 5.2.1 (T.R.)",1,0) )* ( IF(OR(Q412="SIN OBSERVACIÓN", Q412="REQUERIMIENTOS SUBSANADOS"),1,0)) *(IF(OR(R412="NINGUNO", R412="CUMPLEN CON LO SOLICITADO"),1,0))</f>
        <v>0</v>
      </c>
      <c r="T412" s="587"/>
    </row>
    <row r="413" spans="2:24" ht="30" hidden="1" customHeight="1">
      <c r="B413" s="575"/>
      <c r="C413" s="578"/>
      <c r="D413" s="578"/>
      <c r="E413" s="578"/>
      <c r="F413" s="578"/>
      <c r="G413" s="590"/>
      <c r="H413" s="557"/>
      <c r="I413" s="560"/>
      <c r="J413" s="228"/>
      <c r="K413" s="101">
        <f>+$K$14</f>
        <v>0</v>
      </c>
      <c r="L413" s="228"/>
      <c r="M413" s="101">
        <f>+$M$14</f>
        <v>0</v>
      </c>
      <c r="N413" s="563"/>
      <c r="O413" s="563"/>
      <c r="P413" s="581"/>
      <c r="Q413" s="569"/>
      <c r="R413" s="569"/>
      <c r="S413" s="572"/>
      <c r="T413" s="587"/>
    </row>
    <row r="414" spans="2:24" ht="30" hidden="1" customHeight="1">
      <c r="B414" s="576"/>
      <c r="C414" s="579"/>
      <c r="D414" s="579"/>
      <c r="E414" s="579"/>
      <c r="F414" s="579"/>
      <c r="G414" s="591"/>
      <c r="H414" s="558"/>
      <c r="I414" s="561"/>
      <c r="J414" s="228"/>
      <c r="K414" s="101">
        <f>+$K$15</f>
        <v>0</v>
      </c>
      <c r="L414" s="228"/>
      <c r="M414" s="101"/>
      <c r="N414" s="564"/>
      <c r="O414" s="564"/>
      <c r="P414" s="582"/>
      <c r="Q414" s="570"/>
      <c r="R414" s="570"/>
      <c r="S414" s="573"/>
      <c r="T414" s="587"/>
    </row>
    <row r="415" spans="2:24" ht="30" hidden="1" customHeight="1">
      <c r="B415" s="574">
        <v>3</v>
      </c>
      <c r="C415" s="550"/>
      <c r="D415" s="550"/>
      <c r="E415" s="550"/>
      <c r="F415" s="550"/>
      <c r="G415" s="553"/>
      <c r="H415" s="556"/>
      <c r="I415" s="559"/>
      <c r="J415" s="228"/>
      <c r="K415" s="101">
        <f>+$K$13</f>
        <v>43232604</v>
      </c>
      <c r="L415" s="228"/>
      <c r="M415" s="101">
        <f>+$M$13</f>
        <v>0</v>
      </c>
      <c r="N415" s="562"/>
      <c r="O415" s="562"/>
      <c r="P415" s="580"/>
      <c r="Q415" s="568"/>
      <c r="R415" s="568"/>
      <c r="S415" s="571">
        <f>IF(COUNTIF(J415:M417,"CUMPLE")&gt;=1,(G415*I415),0)* (IF(N415="PRESENTÓ CERTIFICADO",1,0))* (IF(O415="ACORDE A ITEM 5.2.1 (T.R.)",1,0) )* ( IF(OR(Q415="SIN OBSERVACIÓN", Q415="REQUERIMIENTOS SUBSANADOS"),1,0)) *(IF(OR(R415="NINGUNO", R415="CUMPLEN CON LO SOLICITADO"),1,0))</f>
        <v>0</v>
      </c>
      <c r="T415" s="587"/>
    </row>
    <row r="416" spans="2:24" ht="30" hidden="1" customHeight="1">
      <c r="B416" s="575"/>
      <c r="C416" s="551"/>
      <c r="D416" s="551"/>
      <c r="E416" s="551"/>
      <c r="F416" s="551"/>
      <c r="G416" s="554"/>
      <c r="H416" s="557"/>
      <c r="I416" s="560"/>
      <c r="J416" s="228"/>
      <c r="K416" s="101">
        <f>+$K$14</f>
        <v>0</v>
      </c>
      <c r="L416" s="228"/>
      <c r="M416" s="101">
        <f>+$M$14</f>
        <v>0</v>
      </c>
      <c r="N416" s="563"/>
      <c r="O416" s="563"/>
      <c r="P416" s="581"/>
      <c r="Q416" s="569"/>
      <c r="R416" s="569"/>
      <c r="S416" s="572"/>
      <c r="T416" s="587"/>
    </row>
    <row r="417" spans="2:20" ht="30" hidden="1" customHeight="1">
      <c r="B417" s="576"/>
      <c r="C417" s="552"/>
      <c r="D417" s="552"/>
      <c r="E417" s="552"/>
      <c r="F417" s="552"/>
      <c r="G417" s="555"/>
      <c r="H417" s="558"/>
      <c r="I417" s="561"/>
      <c r="J417" s="228"/>
      <c r="K417" s="101">
        <f>+$K$15</f>
        <v>0</v>
      </c>
      <c r="L417" s="228"/>
      <c r="M417" s="101"/>
      <c r="N417" s="564"/>
      <c r="O417" s="564"/>
      <c r="P417" s="582"/>
      <c r="Q417" s="570"/>
      <c r="R417" s="570"/>
      <c r="S417" s="573"/>
      <c r="T417" s="587"/>
    </row>
    <row r="418" spans="2:20" ht="30" hidden="1" customHeight="1">
      <c r="B418" s="574">
        <v>4</v>
      </c>
      <c r="C418" s="577"/>
      <c r="D418" s="577"/>
      <c r="E418" s="577"/>
      <c r="F418" s="577"/>
      <c r="G418" s="589"/>
      <c r="H418" s="556"/>
      <c r="I418" s="559"/>
      <c r="J418" s="228"/>
      <c r="K418" s="101">
        <f>+$K$13</f>
        <v>43232604</v>
      </c>
      <c r="L418" s="228"/>
      <c r="M418" s="101">
        <f>+$M$13</f>
        <v>0</v>
      </c>
      <c r="N418" s="562"/>
      <c r="O418" s="562"/>
      <c r="P418" s="580"/>
      <c r="Q418" s="568"/>
      <c r="R418" s="568"/>
      <c r="S418" s="571">
        <f>IF(COUNTIF(J418:M420,"CUMPLE")&gt;=1,(G418*I418),0)* (IF(N418="PRESENTÓ CERTIFICADO",1,0))* (IF(O418="ACORDE A ITEM 5.2.1 (T.R.)",1,0) )* ( IF(OR(Q418="SIN OBSERVACIÓN", Q418="REQUERIMIENTOS SUBSANADOS"),1,0)) *(IF(OR(R418="NINGUNO", R418="CUMPLEN CON LO SOLICITADO"),1,0))</f>
        <v>0</v>
      </c>
      <c r="T418" s="587"/>
    </row>
    <row r="419" spans="2:20" ht="30" hidden="1" customHeight="1">
      <c r="B419" s="575"/>
      <c r="C419" s="578"/>
      <c r="D419" s="578"/>
      <c r="E419" s="578"/>
      <c r="F419" s="578"/>
      <c r="G419" s="590"/>
      <c r="H419" s="557"/>
      <c r="I419" s="560"/>
      <c r="J419" s="228"/>
      <c r="K419" s="101">
        <f>+$K$14</f>
        <v>0</v>
      </c>
      <c r="L419" s="228"/>
      <c r="M419" s="101">
        <f>+$M$14</f>
        <v>0</v>
      </c>
      <c r="N419" s="563"/>
      <c r="O419" s="563"/>
      <c r="P419" s="581"/>
      <c r="Q419" s="569"/>
      <c r="R419" s="569"/>
      <c r="S419" s="572"/>
      <c r="T419" s="587"/>
    </row>
    <row r="420" spans="2:20" ht="30" hidden="1" customHeight="1">
      <c r="B420" s="576"/>
      <c r="C420" s="579"/>
      <c r="D420" s="579"/>
      <c r="E420" s="579"/>
      <c r="F420" s="579"/>
      <c r="G420" s="591"/>
      <c r="H420" s="558"/>
      <c r="I420" s="561"/>
      <c r="J420" s="228"/>
      <c r="K420" s="101">
        <f>+$K$15</f>
        <v>0</v>
      </c>
      <c r="L420" s="228"/>
      <c r="M420" s="101"/>
      <c r="N420" s="564"/>
      <c r="O420" s="564"/>
      <c r="P420" s="582"/>
      <c r="Q420" s="570"/>
      <c r="R420" s="570"/>
      <c r="S420" s="573"/>
      <c r="T420" s="587"/>
    </row>
    <row r="421" spans="2:20" ht="30" hidden="1" customHeight="1">
      <c r="B421" s="574">
        <v>5</v>
      </c>
      <c r="C421" s="550"/>
      <c r="D421" s="550"/>
      <c r="E421" s="550"/>
      <c r="F421" s="550"/>
      <c r="G421" s="553"/>
      <c r="H421" s="556"/>
      <c r="I421" s="559"/>
      <c r="J421" s="228"/>
      <c r="K421" s="101">
        <f>+$K$13</f>
        <v>43232604</v>
      </c>
      <c r="L421" s="228"/>
      <c r="M421" s="101">
        <f>+$M$13</f>
        <v>0</v>
      </c>
      <c r="N421" s="562"/>
      <c r="O421" s="562"/>
      <c r="P421" s="580"/>
      <c r="Q421" s="568"/>
      <c r="R421" s="568"/>
      <c r="S421" s="571">
        <f>IF(COUNTIF(J421:M423,"CUMPLE")&gt;=1,(G421*I421),0)* (IF(N421="PRESENTÓ CERTIFICADO",1,0))* (IF(O421="ACORDE A ITEM 5.2.1 (T.R.)",1,0) )* ( IF(OR(Q421="SIN OBSERVACIÓN", Q421="REQUERIMIENTOS SUBSANADOS"),1,0)) *(IF(OR(R421="NINGUNO", R421="CUMPLEN CON LO SOLICITADO"),1,0))</f>
        <v>0</v>
      </c>
      <c r="T421" s="587"/>
    </row>
    <row r="422" spans="2:20" ht="30" hidden="1" customHeight="1">
      <c r="B422" s="575"/>
      <c r="C422" s="551"/>
      <c r="D422" s="551"/>
      <c r="E422" s="551"/>
      <c r="F422" s="551"/>
      <c r="G422" s="554"/>
      <c r="H422" s="557"/>
      <c r="I422" s="560"/>
      <c r="J422" s="228"/>
      <c r="K422" s="101">
        <f>+$K$14</f>
        <v>0</v>
      </c>
      <c r="L422" s="228"/>
      <c r="M422" s="101">
        <f>+$M$14</f>
        <v>0</v>
      </c>
      <c r="N422" s="563"/>
      <c r="O422" s="563"/>
      <c r="P422" s="581"/>
      <c r="Q422" s="569"/>
      <c r="R422" s="569"/>
      <c r="S422" s="572"/>
      <c r="T422" s="587"/>
    </row>
    <row r="423" spans="2:20" ht="30" hidden="1" customHeight="1">
      <c r="B423" s="576"/>
      <c r="C423" s="552"/>
      <c r="D423" s="552"/>
      <c r="E423" s="552"/>
      <c r="F423" s="552"/>
      <c r="G423" s="555"/>
      <c r="H423" s="558"/>
      <c r="I423" s="561"/>
      <c r="J423" s="228"/>
      <c r="K423" s="101">
        <f>+$K$15</f>
        <v>0</v>
      </c>
      <c r="L423" s="228"/>
      <c r="M423" s="101"/>
      <c r="N423" s="564"/>
      <c r="O423" s="564"/>
      <c r="P423" s="582"/>
      <c r="Q423" s="570"/>
      <c r="R423" s="570"/>
      <c r="S423" s="573"/>
      <c r="T423" s="588"/>
    </row>
    <row r="424" spans="2:20" ht="30" hidden="1" customHeight="1">
      <c r="B424" s="540" t="str">
        <f>IF(S425=" "," ",IF(S425&gt;=$H$6,"CUMPLE CON LA EXPERIENCIA REQUERIDA","NO CUMPLE CON LA EXPERIENCIA REQUERIDA"))</f>
        <v>NO CUMPLE CON LA EXPERIENCIA REQUERIDA</v>
      </c>
      <c r="C424" s="541"/>
      <c r="D424" s="541"/>
      <c r="E424" s="541"/>
      <c r="F424" s="541"/>
      <c r="G424" s="541"/>
      <c r="H424" s="541"/>
      <c r="I424" s="541"/>
      <c r="J424" s="541"/>
      <c r="K424" s="541"/>
      <c r="L424" s="541"/>
      <c r="M424" s="541"/>
      <c r="N424" s="541"/>
      <c r="O424" s="542"/>
      <c r="P424" s="546" t="s">
        <v>22</v>
      </c>
      <c r="Q424" s="547"/>
      <c r="R424" s="311"/>
      <c r="S424" s="6">
        <f>IF(T409="SI",SUM(S409:S423),0)</f>
        <v>0</v>
      </c>
      <c r="T424" s="548" t="str">
        <f>IF(S425=" "," ",IF(S425&gt;=$H$6,"CUMPLE","NO CUMPLE"))</f>
        <v>NO CUMPLE</v>
      </c>
    </row>
    <row r="425" spans="2:20" ht="48.75" hidden="1" customHeight="1">
      <c r="B425" s="543"/>
      <c r="C425" s="544"/>
      <c r="D425" s="544"/>
      <c r="E425" s="544"/>
      <c r="F425" s="544"/>
      <c r="G425" s="544"/>
      <c r="H425" s="544"/>
      <c r="I425" s="544"/>
      <c r="J425" s="544"/>
      <c r="K425" s="544"/>
      <c r="L425" s="544"/>
      <c r="M425" s="544"/>
      <c r="N425" s="544"/>
      <c r="O425" s="545"/>
      <c r="P425" s="546" t="s">
        <v>24</v>
      </c>
      <c r="Q425" s="547"/>
      <c r="R425" s="311"/>
      <c r="S425" s="55">
        <f>IFERROR((S424/$P$6)," ")</f>
        <v>0</v>
      </c>
      <c r="T425" s="549"/>
    </row>
    <row r="426" spans="2:20" ht="30" hidden="1" customHeight="1"/>
    <row r="427" spans="2:20" ht="30" hidden="1" customHeight="1"/>
    <row r="428" spans="2:20" ht="30" hidden="1" customHeight="1">
      <c r="B428" s="68">
        <v>20</v>
      </c>
      <c r="C428" s="594" t="s">
        <v>53</v>
      </c>
      <c r="D428" s="595"/>
      <c r="E428" s="596"/>
      <c r="F428" s="597" t="str">
        <f>IFERROR(VLOOKUP(B428,LISTA_OFERENTES,2,FALSE)," ")</f>
        <v>O20</v>
      </c>
      <c r="G428" s="598"/>
      <c r="H428" s="598"/>
      <c r="I428" s="598"/>
      <c r="J428" s="598"/>
      <c r="K428" s="598"/>
      <c r="L428" s="598"/>
      <c r="M428" s="598"/>
      <c r="N428" s="598"/>
      <c r="O428" s="599"/>
      <c r="P428" s="600" t="s">
        <v>75</v>
      </c>
      <c r="Q428" s="601"/>
      <c r="R428" s="602"/>
      <c r="S428" s="2">
        <f>5-(INT(COUNTBLANK(C431:C445))-10)</f>
        <v>0</v>
      </c>
      <c r="T428" s="3"/>
    </row>
    <row r="429" spans="2:20" ht="30" hidden="1" customHeight="1">
      <c r="B429" s="611" t="s">
        <v>40</v>
      </c>
      <c r="C429" s="603" t="s">
        <v>15</v>
      </c>
      <c r="D429" s="603" t="s">
        <v>16</v>
      </c>
      <c r="E429" s="603" t="s">
        <v>17</v>
      </c>
      <c r="F429" s="603" t="s">
        <v>18</v>
      </c>
      <c r="G429" s="603" t="s">
        <v>19</v>
      </c>
      <c r="H429" s="603" t="s">
        <v>20</v>
      </c>
      <c r="I429" s="603" t="s">
        <v>21</v>
      </c>
      <c r="J429" s="608" t="s">
        <v>44</v>
      </c>
      <c r="K429" s="609"/>
      <c r="L429" s="609"/>
      <c r="M429" s="610"/>
      <c r="N429" s="603" t="s">
        <v>54</v>
      </c>
      <c r="O429" s="603" t="s">
        <v>55</v>
      </c>
      <c r="P429" s="103" t="s">
        <v>56</v>
      </c>
      <c r="Q429" s="103"/>
      <c r="R429" s="603" t="s">
        <v>57</v>
      </c>
      <c r="S429" s="603" t="s">
        <v>58</v>
      </c>
      <c r="T429" s="603" t="str">
        <f>T121</f>
        <v>CUMPLE CON EL REQUERIMIENTO OBLIGATORIO DE HABER EJECUTADO CONTRATOS REGISTRADOS EN EL RUP CON LA CLASIFICACIÓN EN EL CÓDIGOS 43232604.</v>
      </c>
    </row>
    <row r="430" spans="2:20" ht="84" hidden="1" customHeight="1">
      <c r="B430" s="612"/>
      <c r="C430" s="604"/>
      <c r="D430" s="604"/>
      <c r="E430" s="604"/>
      <c r="F430" s="604"/>
      <c r="G430" s="604"/>
      <c r="H430" s="604"/>
      <c r="I430" s="604"/>
      <c r="J430" s="605" t="s">
        <v>60</v>
      </c>
      <c r="K430" s="606"/>
      <c r="L430" s="606"/>
      <c r="M430" s="607"/>
      <c r="N430" s="604"/>
      <c r="O430" s="604"/>
      <c r="P430" s="4" t="s">
        <v>13</v>
      </c>
      <c r="Q430" s="4" t="s">
        <v>59</v>
      </c>
      <c r="R430" s="604"/>
      <c r="S430" s="604"/>
      <c r="T430" s="604"/>
    </row>
    <row r="431" spans="2:20" ht="30" hidden="1" customHeight="1">
      <c r="B431" s="574">
        <v>1</v>
      </c>
      <c r="C431" s="550"/>
      <c r="D431" s="550"/>
      <c r="E431" s="550"/>
      <c r="F431" s="550"/>
      <c r="G431" s="553"/>
      <c r="H431" s="556"/>
      <c r="I431" s="559"/>
      <c r="J431" s="228"/>
      <c r="K431" s="101">
        <f>+$K$13</f>
        <v>43232604</v>
      </c>
      <c r="L431" s="228"/>
      <c r="M431" s="101">
        <f>+$M$13</f>
        <v>0</v>
      </c>
      <c r="N431" s="562"/>
      <c r="O431" s="562"/>
      <c r="P431" s="580"/>
      <c r="Q431" s="568"/>
      <c r="R431" s="568"/>
      <c r="S431" s="571">
        <f>IF(COUNTIF(J431:M433,"CUMPLE")&gt;=1,(G431*I431),0)* (IF(N431="PRESENTÓ CERTIFICADO",1,0))* (IF(O431="ACORDE A ITEM 5.2.1 (T.R.)",1,0) )* ( IF(OR(Q431="SIN OBSERVACIÓN", Q431="REQUERIMIENTOS SUBSANADOS"),1,0)) *(IF(OR(R431="NINGUNO", R431="CUMPLEN CON LO SOLICITADO"),1,0))</f>
        <v>0</v>
      </c>
      <c r="T431" s="586"/>
    </row>
    <row r="432" spans="2:20" ht="30" hidden="1" customHeight="1">
      <c r="B432" s="575"/>
      <c r="C432" s="551"/>
      <c r="D432" s="551"/>
      <c r="E432" s="551"/>
      <c r="F432" s="551"/>
      <c r="G432" s="554"/>
      <c r="H432" s="557"/>
      <c r="I432" s="560"/>
      <c r="J432" s="228"/>
      <c r="K432" s="101">
        <f>+$K$14</f>
        <v>0</v>
      </c>
      <c r="L432" s="228"/>
      <c r="M432" s="101">
        <f>+$M$14</f>
        <v>0</v>
      </c>
      <c r="N432" s="563"/>
      <c r="O432" s="563"/>
      <c r="P432" s="581"/>
      <c r="Q432" s="569"/>
      <c r="R432" s="569"/>
      <c r="S432" s="572"/>
      <c r="T432" s="587"/>
    </row>
    <row r="433" spans="2:20" ht="30" hidden="1" customHeight="1">
      <c r="B433" s="576"/>
      <c r="C433" s="552"/>
      <c r="D433" s="552"/>
      <c r="E433" s="552"/>
      <c r="F433" s="552"/>
      <c r="G433" s="555"/>
      <c r="H433" s="558"/>
      <c r="I433" s="561"/>
      <c r="J433" s="228"/>
      <c r="K433" s="101">
        <f>+$K$15</f>
        <v>0</v>
      </c>
      <c r="L433" s="228"/>
      <c r="M433" s="101"/>
      <c r="N433" s="564"/>
      <c r="O433" s="564"/>
      <c r="P433" s="582"/>
      <c r="Q433" s="570"/>
      <c r="R433" s="570"/>
      <c r="S433" s="573"/>
      <c r="T433" s="587"/>
    </row>
    <row r="434" spans="2:20" ht="30" hidden="1" customHeight="1">
      <c r="B434" s="574">
        <v>2</v>
      </c>
      <c r="C434" s="577"/>
      <c r="D434" s="577"/>
      <c r="E434" s="577"/>
      <c r="F434" s="577"/>
      <c r="G434" s="589"/>
      <c r="H434" s="556"/>
      <c r="I434" s="559"/>
      <c r="J434" s="228"/>
      <c r="K434" s="101">
        <f>+$K$13</f>
        <v>43232604</v>
      </c>
      <c r="L434" s="228"/>
      <c r="M434" s="101">
        <f>+$M$13</f>
        <v>0</v>
      </c>
      <c r="N434" s="562"/>
      <c r="O434" s="562"/>
      <c r="P434" s="580"/>
      <c r="Q434" s="568"/>
      <c r="R434" s="568"/>
      <c r="S434" s="571">
        <f>IF(COUNTIF(J434:M436,"CUMPLE")&gt;=1,(G434*I434),0)* (IF(N434="PRESENTÓ CERTIFICADO",1,0))* (IF(O434="ACORDE A ITEM 5.2.1 (T.R.)",1,0) )* ( IF(OR(Q434="SIN OBSERVACIÓN", Q434="REQUERIMIENTOS SUBSANADOS"),1,0)) *(IF(OR(R434="NINGUNO", R434="CUMPLEN CON LO SOLICITADO"),1,0))</f>
        <v>0</v>
      </c>
      <c r="T434" s="587"/>
    </row>
    <row r="435" spans="2:20" ht="30" hidden="1" customHeight="1">
      <c r="B435" s="575"/>
      <c r="C435" s="578"/>
      <c r="D435" s="578"/>
      <c r="E435" s="578"/>
      <c r="F435" s="578"/>
      <c r="G435" s="590"/>
      <c r="H435" s="557"/>
      <c r="I435" s="560"/>
      <c r="J435" s="228"/>
      <c r="K435" s="101">
        <f>+$K$14</f>
        <v>0</v>
      </c>
      <c r="L435" s="228"/>
      <c r="M435" s="101">
        <f>+$M$14</f>
        <v>0</v>
      </c>
      <c r="N435" s="563"/>
      <c r="O435" s="563"/>
      <c r="P435" s="581"/>
      <c r="Q435" s="569"/>
      <c r="R435" s="569"/>
      <c r="S435" s="572"/>
      <c r="T435" s="587"/>
    </row>
    <row r="436" spans="2:20" ht="30" hidden="1" customHeight="1">
      <c r="B436" s="576"/>
      <c r="C436" s="579"/>
      <c r="D436" s="579"/>
      <c r="E436" s="579"/>
      <c r="F436" s="579"/>
      <c r="G436" s="591"/>
      <c r="H436" s="558"/>
      <c r="I436" s="561"/>
      <c r="J436" s="228"/>
      <c r="K436" s="101">
        <f>+$K$15</f>
        <v>0</v>
      </c>
      <c r="L436" s="228"/>
      <c r="M436" s="101"/>
      <c r="N436" s="564"/>
      <c r="O436" s="564"/>
      <c r="P436" s="582"/>
      <c r="Q436" s="570"/>
      <c r="R436" s="570"/>
      <c r="S436" s="573"/>
      <c r="T436" s="587"/>
    </row>
    <row r="437" spans="2:20" ht="30" hidden="1" customHeight="1">
      <c r="B437" s="574">
        <v>3</v>
      </c>
      <c r="C437" s="550"/>
      <c r="D437" s="550"/>
      <c r="E437" s="550"/>
      <c r="F437" s="550"/>
      <c r="G437" s="553"/>
      <c r="H437" s="556"/>
      <c r="I437" s="559"/>
      <c r="J437" s="228"/>
      <c r="K437" s="101">
        <f>+$K$13</f>
        <v>43232604</v>
      </c>
      <c r="L437" s="228"/>
      <c r="M437" s="101">
        <f>+$M$13</f>
        <v>0</v>
      </c>
      <c r="N437" s="562"/>
      <c r="O437" s="562"/>
      <c r="P437" s="580"/>
      <c r="Q437" s="568"/>
      <c r="R437" s="568"/>
      <c r="S437" s="571">
        <f>IF(COUNTIF(J437:M439,"CUMPLE")&gt;=1,(G437*I437),0)* (IF(N437="PRESENTÓ CERTIFICADO",1,0))* (IF(O437="ACORDE A ITEM 5.2.1 (T.R.)",1,0) )* ( IF(OR(Q437="SIN OBSERVACIÓN", Q437="REQUERIMIENTOS SUBSANADOS"),1,0)) *(IF(OR(R437="NINGUNO", R437="CUMPLEN CON LO SOLICITADO"),1,0))</f>
        <v>0</v>
      </c>
      <c r="T437" s="587"/>
    </row>
    <row r="438" spans="2:20" ht="30" hidden="1" customHeight="1">
      <c r="B438" s="575"/>
      <c r="C438" s="551"/>
      <c r="D438" s="551"/>
      <c r="E438" s="551"/>
      <c r="F438" s="551"/>
      <c r="G438" s="554"/>
      <c r="H438" s="557"/>
      <c r="I438" s="560"/>
      <c r="J438" s="228"/>
      <c r="K438" s="101">
        <f>+$K$14</f>
        <v>0</v>
      </c>
      <c r="L438" s="228"/>
      <c r="M438" s="101">
        <f>+$M$14</f>
        <v>0</v>
      </c>
      <c r="N438" s="563"/>
      <c r="O438" s="563"/>
      <c r="P438" s="581"/>
      <c r="Q438" s="569"/>
      <c r="R438" s="569"/>
      <c r="S438" s="572"/>
      <c r="T438" s="587"/>
    </row>
    <row r="439" spans="2:20" ht="30" hidden="1" customHeight="1">
      <c r="B439" s="576"/>
      <c r="C439" s="552"/>
      <c r="D439" s="552"/>
      <c r="E439" s="552"/>
      <c r="F439" s="552"/>
      <c r="G439" s="555"/>
      <c r="H439" s="558"/>
      <c r="I439" s="561"/>
      <c r="J439" s="228"/>
      <c r="K439" s="101">
        <f>+$K$15</f>
        <v>0</v>
      </c>
      <c r="L439" s="228"/>
      <c r="M439" s="101"/>
      <c r="N439" s="564"/>
      <c r="O439" s="564"/>
      <c r="P439" s="582"/>
      <c r="Q439" s="570"/>
      <c r="R439" s="570"/>
      <c r="S439" s="573"/>
      <c r="T439" s="587"/>
    </row>
    <row r="440" spans="2:20" ht="30" hidden="1" customHeight="1">
      <c r="B440" s="574">
        <v>4</v>
      </c>
      <c r="C440" s="577"/>
      <c r="D440" s="577"/>
      <c r="E440" s="577"/>
      <c r="F440" s="577"/>
      <c r="G440" s="589"/>
      <c r="H440" s="556"/>
      <c r="I440" s="559"/>
      <c r="J440" s="228"/>
      <c r="K440" s="101">
        <f>+$K$13</f>
        <v>43232604</v>
      </c>
      <c r="L440" s="228"/>
      <c r="M440" s="101">
        <f>+$M$13</f>
        <v>0</v>
      </c>
      <c r="N440" s="562"/>
      <c r="O440" s="562"/>
      <c r="P440" s="580"/>
      <c r="Q440" s="568"/>
      <c r="R440" s="568"/>
      <c r="S440" s="571">
        <f>IF(COUNTIF(J440:M442,"CUMPLE")&gt;=1,(G440*I440),0)* (IF(N440="PRESENTÓ CERTIFICADO",1,0))* (IF(O440="ACORDE A ITEM 5.2.1 (T.R.)",1,0) )* ( IF(OR(Q440="SIN OBSERVACIÓN", Q440="REQUERIMIENTOS SUBSANADOS"),1,0)) *(IF(OR(R440="NINGUNO", R440="CUMPLEN CON LO SOLICITADO"),1,0))</f>
        <v>0</v>
      </c>
      <c r="T440" s="587"/>
    </row>
    <row r="441" spans="2:20" ht="30" hidden="1" customHeight="1">
      <c r="B441" s="575"/>
      <c r="C441" s="578"/>
      <c r="D441" s="578"/>
      <c r="E441" s="578"/>
      <c r="F441" s="578"/>
      <c r="G441" s="590"/>
      <c r="H441" s="557"/>
      <c r="I441" s="560"/>
      <c r="J441" s="228"/>
      <c r="K441" s="101">
        <f>+$K$14</f>
        <v>0</v>
      </c>
      <c r="L441" s="228"/>
      <c r="M441" s="101">
        <f>+$M$14</f>
        <v>0</v>
      </c>
      <c r="N441" s="563"/>
      <c r="O441" s="563"/>
      <c r="P441" s="581"/>
      <c r="Q441" s="569"/>
      <c r="R441" s="569"/>
      <c r="S441" s="572"/>
      <c r="T441" s="587"/>
    </row>
    <row r="442" spans="2:20" ht="30" hidden="1" customHeight="1">
      <c r="B442" s="576"/>
      <c r="C442" s="579"/>
      <c r="D442" s="579"/>
      <c r="E442" s="579"/>
      <c r="F442" s="579"/>
      <c r="G442" s="591"/>
      <c r="H442" s="558"/>
      <c r="I442" s="561"/>
      <c r="J442" s="228"/>
      <c r="K442" s="101">
        <f>+$K$15</f>
        <v>0</v>
      </c>
      <c r="L442" s="228"/>
      <c r="M442" s="101"/>
      <c r="N442" s="564"/>
      <c r="O442" s="564"/>
      <c r="P442" s="582"/>
      <c r="Q442" s="570"/>
      <c r="R442" s="570"/>
      <c r="S442" s="573"/>
      <c r="T442" s="587"/>
    </row>
    <row r="443" spans="2:20" ht="30" hidden="1" customHeight="1">
      <c r="B443" s="574">
        <v>5</v>
      </c>
      <c r="C443" s="550"/>
      <c r="D443" s="550"/>
      <c r="E443" s="550"/>
      <c r="F443" s="550"/>
      <c r="G443" s="553"/>
      <c r="H443" s="556"/>
      <c r="I443" s="559"/>
      <c r="J443" s="228"/>
      <c r="K443" s="101">
        <f>+$K$13</f>
        <v>43232604</v>
      </c>
      <c r="L443" s="228"/>
      <c r="M443" s="101">
        <f>+$M$13</f>
        <v>0</v>
      </c>
      <c r="N443" s="562"/>
      <c r="O443" s="562"/>
      <c r="P443" s="580"/>
      <c r="Q443" s="568"/>
      <c r="R443" s="568"/>
      <c r="S443" s="571">
        <f>IF(COUNTIF(J443:M445,"CUMPLE")&gt;=1,(G443*I443),0)* (IF(N443="PRESENTÓ CERTIFICADO",1,0))* (IF(O443="ACORDE A ITEM 5.2.1 (T.R.)",1,0) )* ( IF(OR(Q443="SIN OBSERVACIÓN", Q443="REQUERIMIENTOS SUBSANADOS"),1,0)) *(IF(OR(R443="NINGUNO", R443="CUMPLEN CON LO SOLICITADO"),1,0))</f>
        <v>0</v>
      </c>
      <c r="T443" s="587"/>
    </row>
    <row r="444" spans="2:20" ht="30" hidden="1" customHeight="1">
      <c r="B444" s="575"/>
      <c r="C444" s="551"/>
      <c r="D444" s="551"/>
      <c r="E444" s="551"/>
      <c r="F444" s="551"/>
      <c r="G444" s="554"/>
      <c r="H444" s="557"/>
      <c r="I444" s="560"/>
      <c r="J444" s="228"/>
      <c r="K444" s="101">
        <f>+$K$14</f>
        <v>0</v>
      </c>
      <c r="L444" s="228"/>
      <c r="M444" s="101">
        <f>+$M$14</f>
        <v>0</v>
      </c>
      <c r="N444" s="563"/>
      <c r="O444" s="563"/>
      <c r="P444" s="581"/>
      <c r="Q444" s="569"/>
      <c r="R444" s="569"/>
      <c r="S444" s="572"/>
      <c r="T444" s="587"/>
    </row>
    <row r="445" spans="2:20" ht="30" hidden="1" customHeight="1">
      <c r="B445" s="576"/>
      <c r="C445" s="552"/>
      <c r="D445" s="552"/>
      <c r="E445" s="552"/>
      <c r="F445" s="552"/>
      <c r="G445" s="555"/>
      <c r="H445" s="558"/>
      <c r="I445" s="561"/>
      <c r="J445" s="228"/>
      <c r="K445" s="101">
        <f>+$K$15</f>
        <v>0</v>
      </c>
      <c r="L445" s="228"/>
      <c r="M445" s="101"/>
      <c r="N445" s="564"/>
      <c r="O445" s="564"/>
      <c r="P445" s="582"/>
      <c r="Q445" s="570"/>
      <c r="R445" s="570"/>
      <c r="S445" s="573"/>
      <c r="T445" s="588"/>
    </row>
    <row r="446" spans="2:20" ht="30" hidden="1" customHeight="1">
      <c r="B446" s="540" t="str">
        <f>IF(S447=" "," ",IF(S447&gt;=$H$6,"CUMPLE CON LA EXPERIENCIA REQUERIDA","NO CUMPLE CON LA EXPERIENCIA REQUERIDA"))</f>
        <v>NO CUMPLE CON LA EXPERIENCIA REQUERIDA</v>
      </c>
      <c r="C446" s="541"/>
      <c r="D446" s="541"/>
      <c r="E446" s="541"/>
      <c r="F446" s="541"/>
      <c r="G446" s="541"/>
      <c r="H446" s="541"/>
      <c r="I446" s="541"/>
      <c r="J446" s="541"/>
      <c r="K446" s="541"/>
      <c r="L446" s="541"/>
      <c r="M446" s="541"/>
      <c r="N446" s="541"/>
      <c r="O446" s="542"/>
      <c r="P446" s="546" t="s">
        <v>22</v>
      </c>
      <c r="Q446" s="547"/>
      <c r="R446" s="311"/>
      <c r="S446" s="6">
        <f>IF(T431="SI",SUM(S431:S445),0)</f>
        <v>0</v>
      </c>
      <c r="T446" s="548" t="str">
        <f>IF(S447=" "," ",IF(S447&gt;=$H$6,"CUMPLE","NO CUMPLE"))</f>
        <v>NO CUMPLE</v>
      </c>
    </row>
    <row r="447" spans="2:20" ht="30" hidden="1" customHeight="1">
      <c r="B447" s="543"/>
      <c r="C447" s="544"/>
      <c r="D447" s="544"/>
      <c r="E447" s="544"/>
      <c r="F447" s="544"/>
      <c r="G447" s="544"/>
      <c r="H447" s="544"/>
      <c r="I447" s="544"/>
      <c r="J447" s="544"/>
      <c r="K447" s="544"/>
      <c r="L447" s="544"/>
      <c r="M447" s="544"/>
      <c r="N447" s="544"/>
      <c r="O447" s="545"/>
      <c r="P447" s="546" t="s">
        <v>24</v>
      </c>
      <c r="Q447" s="547"/>
      <c r="R447" s="311"/>
      <c r="S447" s="55">
        <f>IFERROR((S446/$P$6)," ")</f>
        <v>0</v>
      </c>
      <c r="T447" s="549"/>
    </row>
    <row r="448" spans="2:20" ht="30" hidden="1" customHeight="1"/>
    <row r="449" spans="2:20" ht="30" hidden="1" customHeight="1"/>
    <row r="450" spans="2:20" ht="30" hidden="1" customHeight="1">
      <c r="B450" s="68">
        <v>21</v>
      </c>
      <c r="C450" s="594" t="s">
        <v>53</v>
      </c>
      <c r="D450" s="595"/>
      <c r="E450" s="596"/>
      <c r="F450" s="597" t="str">
        <f>IFERROR(VLOOKUP(B450,LISTA_OFERENTES,2,FALSE)," ")</f>
        <v>O21</v>
      </c>
      <c r="G450" s="598"/>
      <c r="H450" s="598"/>
      <c r="I450" s="598"/>
      <c r="J450" s="598"/>
      <c r="K450" s="598"/>
      <c r="L450" s="598"/>
      <c r="M450" s="598"/>
      <c r="N450" s="598"/>
      <c r="O450" s="599"/>
      <c r="P450" s="600" t="s">
        <v>75</v>
      </c>
      <c r="Q450" s="601"/>
      <c r="R450" s="602"/>
      <c r="S450" s="2">
        <f>5-(INT(COUNTBLANK(C453:C467))-10)</f>
        <v>0</v>
      </c>
      <c r="T450" s="3"/>
    </row>
    <row r="451" spans="2:20" ht="82.5" hidden="1" customHeight="1">
      <c r="B451" s="611" t="s">
        <v>40</v>
      </c>
      <c r="C451" s="603" t="s">
        <v>15</v>
      </c>
      <c r="D451" s="603" t="s">
        <v>16</v>
      </c>
      <c r="E451" s="603" t="s">
        <v>17</v>
      </c>
      <c r="F451" s="603" t="s">
        <v>18</v>
      </c>
      <c r="G451" s="603" t="s">
        <v>19</v>
      </c>
      <c r="H451" s="603" t="s">
        <v>20</v>
      </c>
      <c r="I451" s="603" t="s">
        <v>21</v>
      </c>
      <c r="J451" s="608" t="s">
        <v>44</v>
      </c>
      <c r="K451" s="609"/>
      <c r="L451" s="609"/>
      <c r="M451" s="610"/>
      <c r="N451" s="603" t="s">
        <v>54</v>
      </c>
      <c r="O451" s="603" t="s">
        <v>55</v>
      </c>
      <c r="P451" s="103" t="s">
        <v>56</v>
      </c>
      <c r="Q451" s="103"/>
      <c r="R451" s="603" t="s">
        <v>57</v>
      </c>
      <c r="S451" s="603" t="s">
        <v>58</v>
      </c>
      <c r="T451" s="603" t="str">
        <f>T143</f>
        <v>CUMPLE CON EL REQUERIMIENTO OBLIGATORIO DE HABER EJECUTADO CONTRATOS REGISTRADOS EN EL RUP CON LA CLASIFICACIÓN EN EL CÓDIGOS 43232604.</v>
      </c>
    </row>
    <row r="452" spans="2:20" ht="30" hidden="1" customHeight="1">
      <c r="B452" s="612"/>
      <c r="C452" s="604"/>
      <c r="D452" s="604"/>
      <c r="E452" s="604"/>
      <c r="F452" s="604"/>
      <c r="G452" s="604"/>
      <c r="H452" s="604"/>
      <c r="I452" s="604"/>
      <c r="J452" s="605" t="s">
        <v>60</v>
      </c>
      <c r="K452" s="606"/>
      <c r="L452" s="606"/>
      <c r="M452" s="607"/>
      <c r="N452" s="604"/>
      <c r="O452" s="604"/>
      <c r="P452" s="4" t="s">
        <v>13</v>
      </c>
      <c r="Q452" s="4" t="s">
        <v>59</v>
      </c>
      <c r="R452" s="604"/>
      <c r="S452" s="604"/>
      <c r="T452" s="604"/>
    </row>
    <row r="453" spans="2:20" ht="30" hidden="1" customHeight="1">
      <c r="B453" s="574">
        <v>1</v>
      </c>
      <c r="C453" s="550"/>
      <c r="D453" s="550"/>
      <c r="E453" s="550"/>
      <c r="F453" s="550"/>
      <c r="G453" s="553"/>
      <c r="H453" s="556"/>
      <c r="I453" s="559"/>
      <c r="J453" s="228"/>
      <c r="K453" s="101">
        <f>+$K$13</f>
        <v>43232604</v>
      </c>
      <c r="L453" s="228"/>
      <c r="M453" s="101">
        <f>+$M$13</f>
        <v>0</v>
      </c>
      <c r="N453" s="562"/>
      <c r="O453" s="562"/>
      <c r="P453" s="580"/>
      <c r="Q453" s="568"/>
      <c r="R453" s="568"/>
      <c r="S453" s="571">
        <f>IF(COUNTIF(J453:M455,"CUMPLE")&gt;=1,(G453*I453),0)* (IF(N453="PRESENTÓ CERTIFICADO",1,0))* (IF(O453="ACORDE A ITEM 5.2.1 (T.R.)",1,0) )* ( IF(OR(Q453="SIN OBSERVACIÓN", Q453="REQUERIMIENTOS SUBSANADOS"),1,0)) *(IF(OR(R453="NINGUNO", R453="CUMPLEN CON LO SOLICITADO"),1,0))</f>
        <v>0</v>
      </c>
      <c r="T453" s="586"/>
    </row>
    <row r="454" spans="2:20" ht="30" hidden="1" customHeight="1">
      <c r="B454" s="575"/>
      <c r="C454" s="551"/>
      <c r="D454" s="551"/>
      <c r="E454" s="551"/>
      <c r="F454" s="551"/>
      <c r="G454" s="554"/>
      <c r="H454" s="557"/>
      <c r="I454" s="560"/>
      <c r="J454" s="228"/>
      <c r="K454" s="101">
        <f>+$K$14</f>
        <v>0</v>
      </c>
      <c r="L454" s="228"/>
      <c r="M454" s="101">
        <f>+$M$14</f>
        <v>0</v>
      </c>
      <c r="N454" s="563"/>
      <c r="O454" s="563"/>
      <c r="P454" s="581"/>
      <c r="Q454" s="569"/>
      <c r="R454" s="569"/>
      <c r="S454" s="572"/>
      <c r="T454" s="587"/>
    </row>
    <row r="455" spans="2:20" ht="30" hidden="1" customHeight="1">
      <c r="B455" s="576"/>
      <c r="C455" s="552"/>
      <c r="D455" s="552"/>
      <c r="E455" s="552"/>
      <c r="F455" s="552"/>
      <c r="G455" s="555"/>
      <c r="H455" s="558"/>
      <c r="I455" s="561"/>
      <c r="J455" s="228"/>
      <c r="K455" s="101">
        <f>+$K$15</f>
        <v>0</v>
      </c>
      <c r="L455" s="228"/>
      <c r="M455" s="101"/>
      <c r="N455" s="564"/>
      <c r="O455" s="564"/>
      <c r="P455" s="582"/>
      <c r="Q455" s="570"/>
      <c r="R455" s="570"/>
      <c r="S455" s="573"/>
      <c r="T455" s="587"/>
    </row>
    <row r="456" spans="2:20" ht="30" hidden="1" customHeight="1">
      <c r="B456" s="574">
        <v>2</v>
      </c>
      <c r="C456" s="577"/>
      <c r="D456" s="577"/>
      <c r="E456" s="577"/>
      <c r="F456" s="577"/>
      <c r="G456" s="589"/>
      <c r="H456" s="556"/>
      <c r="I456" s="695"/>
      <c r="J456" s="228"/>
      <c r="K456" s="101">
        <f>+$K$13</f>
        <v>43232604</v>
      </c>
      <c r="L456" s="228"/>
      <c r="M456" s="101">
        <f>+$M$13</f>
        <v>0</v>
      </c>
      <c r="N456" s="562"/>
      <c r="O456" s="562"/>
      <c r="P456" s="580"/>
      <c r="Q456" s="568"/>
      <c r="R456" s="568"/>
      <c r="S456" s="571">
        <f>IF(COUNTIF(J456:M458,"CUMPLE")&gt;=1,(G456*I456),0)* (IF(N456="PRESENTÓ CERTIFICADO",1,0))* (IF(O456="ACORDE A ITEM 5.2.1 (T.R.)",1,0) )* ( IF(OR(Q456="SIN OBSERVACIÓN", Q456="REQUERIMIENTOS SUBSANADOS"),1,0)) *(IF(OR(R456="NINGUNO", R456="CUMPLEN CON LO SOLICITADO"),1,0))</f>
        <v>0</v>
      </c>
      <c r="T456" s="587"/>
    </row>
    <row r="457" spans="2:20" ht="30" hidden="1" customHeight="1">
      <c r="B457" s="575"/>
      <c r="C457" s="578"/>
      <c r="D457" s="578"/>
      <c r="E457" s="578"/>
      <c r="F457" s="578"/>
      <c r="G457" s="590"/>
      <c r="H457" s="557"/>
      <c r="I457" s="696"/>
      <c r="J457" s="228"/>
      <c r="K457" s="101">
        <f>+$K$14</f>
        <v>0</v>
      </c>
      <c r="L457" s="228"/>
      <c r="M457" s="101">
        <f>+$M$14</f>
        <v>0</v>
      </c>
      <c r="N457" s="563"/>
      <c r="O457" s="563"/>
      <c r="P457" s="581"/>
      <c r="Q457" s="569"/>
      <c r="R457" s="569"/>
      <c r="S457" s="572"/>
      <c r="T457" s="587"/>
    </row>
    <row r="458" spans="2:20" ht="30" hidden="1" customHeight="1">
      <c r="B458" s="576"/>
      <c r="C458" s="579"/>
      <c r="D458" s="579"/>
      <c r="E458" s="579"/>
      <c r="F458" s="579"/>
      <c r="G458" s="591"/>
      <c r="H458" s="558"/>
      <c r="I458" s="697"/>
      <c r="J458" s="228"/>
      <c r="K458" s="101">
        <f>+$K$15</f>
        <v>0</v>
      </c>
      <c r="L458" s="228"/>
      <c r="M458" s="101"/>
      <c r="N458" s="564"/>
      <c r="O458" s="564"/>
      <c r="P458" s="582"/>
      <c r="Q458" s="570"/>
      <c r="R458" s="570"/>
      <c r="S458" s="573"/>
      <c r="T458" s="587"/>
    </row>
    <row r="459" spans="2:20" ht="30" hidden="1" customHeight="1">
      <c r="B459" s="574">
        <v>3</v>
      </c>
      <c r="C459" s="550"/>
      <c r="D459" s="550"/>
      <c r="E459" s="550"/>
      <c r="F459" s="550"/>
      <c r="G459" s="553"/>
      <c r="H459" s="556"/>
      <c r="I459" s="559"/>
      <c r="J459" s="228"/>
      <c r="K459" s="101">
        <f>+$K$13</f>
        <v>43232604</v>
      </c>
      <c r="L459" s="228"/>
      <c r="M459" s="101">
        <f>+$M$13</f>
        <v>0</v>
      </c>
      <c r="N459" s="562"/>
      <c r="O459" s="562"/>
      <c r="P459" s="580"/>
      <c r="Q459" s="568"/>
      <c r="R459" s="568"/>
      <c r="S459" s="571">
        <f>IF(COUNTIF(J459:M461,"CUMPLE")&gt;=1,(G459*I459),0)* (IF(N459="PRESENTÓ CERTIFICADO",1,0))* (IF(O459="ACORDE A ITEM 5.2.1 (T.R.)",1,0) )* ( IF(OR(Q459="SIN OBSERVACIÓN", Q459="REQUERIMIENTOS SUBSANADOS"),1,0)) *(IF(OR(R459="NINGUNO", R459="CUMPLEN CON LO SOLICITADO"),1,0))</f>
        <v>0</v>
      </c>
      <c r="T459" s="587"/>
    </row>
    <row r="460" spans="2:20" ht="30" hidden="1" customHeight="1">
      <c r="B460" s="575"/>
      <c r="C460" s="551"/>
      <c r="D460" s="551"/>
      <c r="E460" s="551"/>
      <c r="F460" s="551"/>
      <c r="G460" s="554"/>
      <c r="H460" s="557"/>
      <c r="I460" s="560"/>
      <c r="J460" s="228"/>
      <c r="K460" s="101">
        <f>+$K$14</f>
        <v>0</v>
      </c>
      <c r="L460" s="228"/>
      <c r="M460" s="101">
        <f>+$M$14</f>
        <v>0</v>
      </c>
      <c r="N460" s="563"/>
      <c r="O460" s="563"/>
      <c r="P460" s="581"/>
      <c r="Q460" s="569"/>
      <c r="R460" s="569"/>
      <c r="S460" s="572"/>
      <c r="T460" s="587"/>
    </row>
    <row r="461" spans="2:20" ht="30" hidden="1" customHeight="1">
      <c r="B461" s="576"/>
      <c r="C461" s="552"/>
      <c r="D461" s="552"/>
      <c r="E461" s="552"/>
      <c r="F461" s="552"/>
      <c r="G461" s="555"/>
      <c r="H461" s="558"/>
      <c r="I461" s="561"/>
      <c r="J461" s="228"/>
      <c r="K461" s="101">
        <f>+$K$15</f>
        <v>0</v>
      </c>
      <c r="L461" s="228"/>
      <c r="M461" s="101"/>
      <c r="N461" s="564"/>
      <c r="O461" s="564"/>
      <c r="P461" s="582"/>
      <c r="Q461" s="570"/>
      <c r="R461" s="570"/>
      <c r="S461" s="573"/>
      <c r="T461" s="587"/>
    </row>
    <row r="462" spans="2:20" ht="30" hidden="1" customHeight="1">
      <c r="B462" s="574">
        <v>4</v>
      </c>
      <c r="C462" s="577"/>
      <c r="D462" s="577"/>
      <c r="E462" s="577"/>
      <c r="F462" s="577"/>
      <c r="G462" s="589"/>
      <c r="H462" s="556"/>
      <c r="I462" s="695"/>
      <c r="J462" s="228"/>
      <c r="K462" s="101">
        <f>+$K$13</f>
        <v>43232604</v>
      </c>
      <c r="L462" s="228"/>
      <c r="M462" s="101">
        <f>+$M$13</f>
        <v>0</v>
      </c>
      <c r="N462" s="562"/>
      <c r="O462" s="562"/>
      <c r="P462" s="565"/>
      <c r="Q462" s="583"/>
      <c r="R462" s="583"/>
      <c r="S462" s="571">
        <f>IF(COUNTIF(J462:M464,"CUMPLE")&gt;=1,(G462*I462),0)* (IF(N462="PRESENTÓ CERTIFICADO",1,0))* (IF(O462="ACORDE A ITEM 5.2.1 (T.R.)",1,0) )* ( IF(OR(Q462="SIN OBSERVACIÓN", Q462="REQUERIMIENTOS SUBSANADOS"),1,0)) *(IF(OR(R462="NINGUNO", R462="CUMPLEN CON LO SOLICITADO"),1,0))</f>
        <v>0</v>
      </c>
      <c r="T462" s="587"/>
    </row>
    <row r="463" spans="2:20" ht="30" hidden="1" customHeight="1">
      <c r="B463" s="575"/>
      <c r="C463" s="578"/>
      <c r="D463" s="578"/>
      <c r="E463" s="578"/>
      <c r="F463" s="578"/>
      <c r="G463" s="590"/>
      <c r="H463" s="557"/>
      <c r="I463" s="696"/>
      <c r="J463" s="228"/>
      <c r="K463" s="101">
        <f>+$K$14</f>
        <v>0</v>
      </c>
      <c r="L463" s="228"/>
      <c r="M463" s="101">
        <f>+$M$14</f>
        <v>0</v>
      </c>
      <c r="N463" s="563"/>
      <c r="O463" s="563"/>
      <c r="P463" s="566"/>
      <c r="Q463" s="584"/>
      <c r="R463" s="584"/>
      <c r="S463" s="572"/>
      <c r="T463" s="587"/>
    </row>
    <row r="464" spans="2:20" ht="30" hidden="1" customHeight="1">
      <c r="B464" s="576"/>
      <c r="C464" s="579"/>
      <c r="D464" s="579"/>
      <c r="E464" s="579"/>
      <c r="F464" s="579"/>
      <c r="G464" s="591"/>
      <c r="H464" s="558"/>
      <c r="I464" s="697"/>
      <c r="J464" s="228"/>
      <c r="K464" s="101">
        <f>+$K$15</f>
        <v>0</v>
      </c>
      <c r="L464" s="228"/>
      <c r="M464" s="101"/>
      <c r="N464" s="564"/>
      <c r="O464" s="564"/>
      <c r="P464" s="567"/>
      <c r="Q464" s="585"/>
      <c r="R464" s="585"/>
      <c r="S464" s="573"/>
      <c r="T464" s="587"/>
    </row>
    <row r="465" spans="2:20" ht="30" hidden="1" customHeight="1">
      <c r="B465" s="574">
        <v>5</v>
      </c>
      <c r="C465" s="550"/>
      <c r="D465" s="550"/>
      <c r="E465" s="550"/>
      <c r="F465" s="550"/>
      <c r="G465" s="553"/>
      <c r="H465" s="556"/>
      <c r="I465" s="559"/>
      <c r="J465" s="228"/>
      <c r="K465" s="101">
        <f>+$K$13</f>
        <v>43232604</v>
      </c>
      <c r="L465" s="228"/>
      <c r="M465" s="101">
        <f>+$M$13</f>
        <v>0</v>
      </c>
      <c r="N465" s="562"/>
      <c r="O465" s="562"/>
      <c r="P465" s="580"/>
      <c r="Q465" s="568"/>
      <c r="R465" s="568"/>
      <c r="S465" s="571">
        <f>IF(COUNTIF(J465:M467,"CUMPLE")&gt;=1,(G465*I465),0)* (IF(N465="PRESENTÓ CERTIFICADO",1,0))* (IF(O465="ACORDE A ITEM 5.2.1 (T.R.)",1,0) )* ( IF(OR(Q465="SIN OBSERVACIÓN", Q465="REQUERIMIENTOS SUBSANADOS"),1,0)) *(IF(OR(R465="NINGUNO", R465="CUMPLEN CON LO SOLICITADO"),1,0))</f>
        <v>0</v>
      </c>
      <c r="T465" s="587"/>
    </row>
    <row r="466" spans="2:20" ht="30" hidden="1" customHeight="1">
      <c r="B466" s="575"/>
      <c r="C466" s="551"/>
      <c r="D466" s="551"/>
      <c r="E466" s="551"/>
      <c r="F466" s="551"/>
      <c r="G466" s="554"/>
      <c r="H466" s="557"/>
      <c r="I466" s="560"/>
      <c r="J466" s="228"/>
      <c r="K466" s="101">
        <f>+$K$14</f>
        <v>0</v>
      </c>
      <c r="L466" s="228"/>
      <c r="M466" s="101">
        <f>+$M$14</f>
        <v>0</v>
      </c>
      <c r="N466" s="563"/>
      <c r="O466" s="563"/>
      <c r="P466" s="581"/>
      <c r="Q466" s="569"/>
      <c r="R466" s="569"/>
      <c r="S466" s="572"/>
      <c r="T466" s="587"/>
    </row>
    <row r="467" spans="2:20" ht="30" hidden="1" customHeight="1">
      <c r="B467" s="576"/>
      <c r="C467" s="552"/>
      <c r="D467" s="552"/>
      <c r="E467" s="552"/>
      <c r="F467" s="552"/>
      <c r="G467" s="555"/>
      <c r="H467" s="558"/>
      <c r="I467" s="561"/>
      <c r="J467" s="228"/>
      <c r="K467" s="101">
        <f>+$K$15</f>
        <v>0</v>
      </c>
      <c r="L467" s="228"/>
      <c r="M467" s="101"/>
      <c r="N467" s="564"/>
      <c r="O467" s="564"/>
      <c r="P467" s="582"/>
      <c r="Q467" s="570"/>
      <c r="R467" s="570"/>
      <c r="S467" s="573"/>
      <c r="T467" s="588"/>
    </row>
    <row r="468" spans="2:20" ht="30" hidden="1" customHeight="1">
      <c r="B468" s="540" t="str">
        <f>IF(S469=" "," ",IF(S469&gt;=$H$6,"CUMPLE CON LA EXPERIENCIA REQUERIDA","NO CUMPLE CON LA EXPERIENCIA REQUERIDA"))</f>
        <v>NO CUMPLE CON LA EXPERIENCIA REQUERIDA</v>
      </c>
      <c r="C468" s="541"/>
      <c r="D468" s="541"/>
      <c r="E468" s="541"/>
      <c r="F468" s="541"/>
      <c r="G468" s="541"/>
      <c r="H468" s="541"/>
      <c r="I468" s="541"/>
      <c r="J468" s="541"/>
      <c r="K468" s="541"/>
      <c r="L468" s="541"/>
      <c r="M468" s="541"/>
      <c r="N468" s="541"/>
      <c r="O468" s="542"/>
      <c r="P468" s="546" t="s">
        <v>22</v>
      </c>
      <c r="Q468" s="547"/>
      <c r="R468" s="311"/>
      <c r="S468" s="6">
        <f>IF(T453="SI",SUM(S453:S467),0)</f>
        <v>0</v>
      </c>
      <c r="T468" s="548" t="str">
        <f>IF(S469=" "," ",IF(S469&gt;=$H$6,"CUMPLE","NO CUMPLE"))</f>
        <v>NO CUMPLE</v>
      </c>
    </row>
    <row r="469" spans="2:20" ht="30" hidden="1" customHeight="1">
      <c r="B469" s="543"/>
      <c r="C469" s="544"/>
      <c r="D469" s="544"/>
      <c r="E469" s="544"/>
      <c r="F469" s="544"/>
      <c r="G469" s="544"/>
      <c r="H469" s="544"/>
      <c r="I469" s="544"/>
      <c r="J469" s="544"/>
      <c r="K469" s="544"/>
      <c r="L469" s="544"/>
      <c r="M469" s="544"/>
      <c r="N469" s="544"/>
      <c r="O469" s="545"/>
      <c r="P469" s="546" t="s">
        <v>24</v>
      </c>
      <c r="Q469" s="547"/>
      <c r="R469" s="311"/>
      <c r="S469" s="55">
        <f>IFERROR((S468/$P$6)," ")</f>
        <v>0</v>
      </c>
      <c r="T469" s="549"/>
    </row>
    <row r="470" spans="2:20" ht="30" hidden="1" customHeight="1"/>
    <row r="471" spans="2:20" ht="30" hidden="1" customHeight="1"/>
    <row r="472" spans="2:20" ht="30" hidden="1" customHeight="1">
      <c r="B472" s="68">
        <v>22</v>
      </c>
      <c r="C472" s="594" t="s">
        <v>53</v>
      </c>
      <c r="D472" s="595"/>
      <c r="E472" s="596"/>
      <c r="F472" s="597" t="str">
        <f>IFERROR(VLOOKUP(B472,LISTA_OFERENTES,2,FALSE)," ")</f>
        <v>O22</v>
      </c>
      <c r="G472" s="598"/>
      <c r="H472" s="598"/>
      <c r="I472" s="598"/>
      <c r="J472" s="598"/>
      <c r="K472" s="598"/>
      <c r="L472" s="598"/>
      <c r="M472" s="598"/>
      <c r="N472" s="598"/>
      <c r="O472" s="599"/>
      <c r="P472" s="600" t="s">
        <v>75</v>
      </c>
      <c r="Q472" s="601"/>
      <c r="R472" s="602"/>
      <c r="S472" s="2">
        <f>5-(INT(COUNTBLANK(C475:C489))-10)</f>
        <v>0</v>
      </c>
      <c r="T472" s="3"/>
    </row>
    <row r="473" spans="2:20" ht="43.5" hidden="1" customHeight="1">
      <c r="B473" s="611" t="s">
        <v>40</v>
      </c>
      <c r="C473" s="603" t="s">
        <v>15</v>
      </c>
      <c r="D473" s="603" t="s">
        <v>16</v>
      </c>
      <c r="E473" s="603" t="s">
        <v>17</v>
      </c>
      <c r="F473" s="603" t="s">
        <v>18</v>
      </c>
      <c r="G473" s="603" t="s">
        <v>19</v>
      </c>
      <c r="H473" s="603" t="s">
        <v>20</v>
      </c>
      <c r="I473" s="603" t="s">
        <v>21</v>
      </c>
      <c r="J473" s="608" t="s">
        <v>44</v>
      </c>
      <c r="K473" s="609"/>
      <c r="L473" s="609"/>
      <c r="M473" s="610"/>
      <c r="N473" s="603" t="s">
        <v>54</v>
      </c>
      <c r="O473" s="603" t="s">
        <v>55</v>
      </c>
      <c r="P473" s="103" t="s">
        <v>56</v>
      </c>
      <c r="Q473" s="103"/>
      <c r="R473" s="603" t="s">
        <v>57</v>
      </c>
      <c r="S473" s="603" t="s">
        <v>58</v>
      </c>
      <c r="T473" s="603" t="str">
        <f>T165</f>
        <v>CUMPLE CON EL REQUERIMIENTO OBLIGATORIO DE HABER EJECUTADO CONTRATOS REGISTRADOS EN EL RUP CON LA CLASIFICACIÓN EN EL CÓDIGOS 43232604.</v>
      </c>
    </row>
    <row r="474" spans="2:20" ht="43.5" hidden="1" customHeight="1">
      <c r="B474" s="612"/>
      <c r="C474" s="604"/>
      <c r="D474" s="604"/>
      <c r="E474" s="604"/>
      <c r="F474" s="604"/>
      <c r="G474" s="604"/>
      <c r="H474" s="604"/>
      <c r="I474" s="604"/>
      <c r="J474" s="605" t="s">
        <v>60</v>
      </c>
      <c r="K474" s="606"/>
      <c r="L474" s="606"/>
      <c r="M474" s="607"/>
      <c r="N474" s="604"/>
      <c r="O474" s="604"/>
      <c r="P474" s="4" t="s">
        <v>13</v>
      </c>
      <c r="Q474" s="4" t="s">
        <v>59</v>
      </c>
      <c r="R474" s="604"/>
      <c r="S474" s="604"/>
      <c r="T474" s="604"/>
    </row>
    <row r="475" spans="2:20" ht="30" hidden="1" customHeight="1">
      <c r="B475" s="574">
        <v>1</v>
      </c>
      <c r="C475" s="550"/>
      <c r="D475" s="550"/>
      <c r="E475" s="550"/>
      <c r="F475" s="550"/>
      <c r="G475" s="553"/>
      <c r="H475" s="556"/>
      <c r="I475" s="559"/>
      <c r="J475" s="228"/>
      <c r="K475" s="101">
        <f>+$K$13</f>
        <v>43232604</v>
      </c>
      <c r="L475" s="228"/>
      <c r="M475" s="101">
        <f>+$M$13</f>
        <v>0</v>
      </c>
      <c r="N475" s="562"/>
      <c r="O475" s="562"/>
      <c r="P475" s="580"/>
      <c r="Q475" s="568"/>
      <c r="R475" s="568"/>
      <c r="S475" s="571">
        <f>IF(COUNTIF(J475:M477,"CUMPLE")&gt;=1,(G475*I475),0)* (IF(N475="PRESENTÓ CERTIFICADO",1,0))* (IF(O475="ACORDE A ITEM 5.2.1 (T.R.)",1,0) )* ( IF(OR(Q475="SIN OBSERVACIÓN", Q475="REQUERIMIENTOS SUBSANADOS"),1,0)) *(IF(OR(R475="NINGUNO", R475="CUMPLEN CON LO SOLICITADO"),1,0))</f>
        <v>0</v>
      </c>
      <c r="T475" s="586"/>
    </row>
    <row r="476" spans="2:20" ht="30" hidden="1" customHeight="1">
      <c r="B476" s="575"/>
      <c r="C476" s="551"/>
      <c r="D476" s="551"/>
      <c r="E476" s="551"/>
      <c r="F476" s="551"/>
      <c r="G476" s="554"/>
      <c r="H476" s="557"/>
      <c r="I476" s="560"/>
      <c r="J476" s="228"/>
      <c r="K476" s="101">
        <f>+$K$14</f>
        <v>0</v>
      </c>
      <c r="L476" s="228"/>
      <c r="M476" s="101">
        <f>+$M$14</f>
        <v>0</v>
      </c>
      <c r="N476" s="563"/>
      <c r="O476" s="563"/>
      <c r="P476" s="581"/>
      <c r="Q476" s="569"/>
      <c r="R476" s="569"/>
      <c r="S476" s="572"/>
      <c r="T476" s="587"/>
    </row>
    <row r="477" spans="2:20" ht="30" hidden="1" customHeight="1">
      <c r="B477" s="576"/>
      <c r="C477" s="552"/>
      <c r="D477" s="552"/>
      <c r="E477" s="552"/>
      <c r="F477" s="552"/>
      <c r="G477" s="555"/>
      <c r="H477" s="558"/>
      <c r="I477" s="561"/>
      <c r="J477" s="228"/>
      <c r="K477" s="101">
        <f>+$K$15</f>
        <v>0</v>
      </c>
      <c r="L477" s="228"/>
      <c r="M477" s="101"/>
      <c r="N477" s="564"/>
      <c r="O477" s="564"/>
      <c r="P477" s="582"/>
      <c r="Q477" s="570"/>
      <c r="R477" s="570"/>
      <c r="S477" s="573"/>
      <c r="T477" s="587"/>
    </row>
    <row r="478" spans="2:20" ht="30" hidden="1" customHeight="1">
      <c r="B478" s="574">
        <v>2</v>
      </c>
      <c r="C478" s="577"/>
      <c r="D478" s="577"/>
      <c r="E478" s="577"/>
      <c r="F478" s="577"/>
      <c r="G478" s="589"/>
      <c r="H478" s="556"/>
      <c r="I478" s="559"/>
      <c r="J478" s="228"/>
      <c r="K478" s="101">
        <f>+$K$13</f>
        <v>43232604</v>
      </c>
      <c r="L478" s="228"/>
      <c r="M478" s="101">
        <f>+$M$13</f>
        <v>0</v>
      </c>
      <c r="N478" s="562"/>
      <c r="O478" s="562"/>
      <c r="P478" s="580"/>
      <c r="Q478" s="568"/>
      <c r="R478" s="568"/>
      <c r="S478" s="571">
        <f>IF(COUNTIF(J478:M480,"CUMPLE")&gt;=1,(G478*I478),0)* (IF(N478="PRESENTÓ CERTIFICADO",1,0))* (IF(O478="ACORDE A ITEM 5.2.1 (T.R.)",1,0) )* ( IF(OR(Q478="SIN OBSERVACIÓN", Q478="REQUERIMIENTOS SUBSANADOS"),1,0)) *(IF(OR(R478="NINGUNO", R478="CUMPLEN CON LO SOLICITADO"),1,0))</f>
        <v>0</v>
      </c>
      <c r="T478" s="587"/>
    </row>
    <row r="479" spans="2:20" ht="30" hidden="1" customHeight="1">
      <c r="B479" s="575"/>
      <c r="C479" s="578"/>
      <c r="D479" s="578"/>
      <c r="E479" s="578"/>
      <c r="F479" s="578"/>
      <c r="G479" s="590"/>
      <c r="H479" s="557"/>
      <c r="I479" s="560"/>
      <c r="J479" s="228"/>
      <c r="K479" s="101">
        <f>+$K$14</f>
        <v>0</v>
      </c>
      <c r="L479" s="228"/>
      <c r="M479" s="101">
        <f>+$M$14</f>
        <v>0</v>
      </c>
      <c r="N479" s="563"/>
      <c r="O479" s="563"/>
      <c r="P479" s="581"/>
      <c r="Q479" s="569"/>
      <c r="R479" s="569"/>
      <c r="S479" s="572"/>
      <c r="T479" s="587"/>
    </row>
    <row r="480" spans="2:20" ht="30" hidden="1" customHeight="1">
      <c r="B480" s="576"/>
      <c r="C480" s="579"/>
      <c r="D480" s="579"/>
      <c r="E480" s="579"/>
      <c r="F480" s="579"/>
      <c r="G480" s="591"/>
      <c r="H480" s="558"/>
      <c r="I480" s="561"/>
      <c r="J480" s="228"/>
      <c r="K480" s="101">
        <f>+$K$15</f>
        <v>0</v>
      </c>
      <c r="L480" s="228"/>
      <c r="M480" s="101"/>
      <c r="N480" s="564"/>
      <c r="O480" s="564"/>
      <c r="P480" s="582"/>
      <c r="Q480" s="570"/>
      <c r="R480" s="570"/>
      <c r="S480" s="573"/>
      <c r="T480" s="587"/>
    </row>
    <row r="481" spans="2:20" ht="30" hidden="1" customHeight="1">
      <c r="B481" s="574">
        <v>3</v>
      </c>
      <c r="C481" s="550"/>
      <c r="D481" s="550"/>
      <c r="E481" s="550"/>
      <c r="F481" s="577"/>
      <c r="G481" s="553"/>
      <c r="H481" s="556"/>
      <c r="I481" s="559"/>
      <c r="J481" s="228"/>
      <c r="K481" s="101">
        <f>+$K$13</f>
        <v>43232604</v>
      </c>
      <c r="L481" s="228"/>
      <c r="M481" s="101">
        <f>+$M$13</f>
        <v>0</v>
      </c>
      <c r="N481" s="562"/>
      <c r="O481" s="562"/>
      <c r="P481" s="580"/>
      <c r="Q481" s="568"/>
      <c r="R481" s="568"/>
      <c r="S481" s="571">
        <f>IF(COUNTIF(J481:M483,"CUMPLE")&gt;=1,(G481*I481),0)* (IF(N481="PRESENTÓ CERTIFICADO",1,0))* (IF(O481="ACORDE A ITEM 5.2.1 (T.R.)",1,0) )* ( IF(OR(Q481="SIN OBSERVACIÓN", Q481="REQUERIMIENTOS SUBSANADOS"),1,0)) *(IF(OR(R481="NINGUNO", R481="CUMPLEN CON LO SOLICITADO"),1,0))</f>
        <v>0</v>
      </c>
      <c r="T481" s="587"/>
    </row>
    <row r="482" spans="2:20" ht="30" hidden="1" customHeight="1">
      <c r="B482" s="575"/>
      <c r="C482" s="551"/>
      <c r="D482" s="551"/>
      <c r="E482" s="551"/>
      <c r="F482" s="578"/>
      <c r="G482" s="554"/>
      <c r="H482" s="557"/>
      <c r="I482" s="560"/>
      <c r="J482" s="228"/>
      <c r="K482" s="101">
        <f>+$K$14</f>
        <v>0</v>
      </c>
      <c r="L482" s="228"/>
      <c r="M482" s="101">
        <f>+$M$14</f>
        <v>0</v>
      </c>
      <c r="N482" s="563"/>
      <c r="O482" s="563"/>
      <c r="P482" s="581"/>
      <c r="Q482" s="569"/>
      <c r="R482" s="569"/>
      <c r="S482" s="572"/>
      <c r="T482" s="587"/>
    </row>
    <row r="483" spans="2:20" ht="48" hidden="1" customHeight="1">
      <c r="B483" s="576"/>
      <c r="C483" s="552"/>
      <c r="D483" s="552"/>
      <c r="E483" s="552"/>
      <c r="F483" s="579"/>
      <c r="G483" s="555"/>
      <c r="H483" s="558"/>
      <c r="I483" s="561"/>
      <c r="J483" s="228"/>
      <c r="K483" s="101">
        <f>+$K$15</f>
        <v>0</v>
      </c>
      <c r="L483" s="228"/>
      <c r="M483" s="101"/>
      <c r="N483" s="564"/>
      <c r="O483" s="564"/>
      <c r="P483" s="582"/>
      <c r="Q483" s="570"/>
      <c r="R483" s="570"/>
      <c r="S483" s="573"/>
      <c r="T483" s="587"/>
    </row>
    <row r="484" spans="2:20" ht="30" hidden="1" customHeight="1">
      <c r="B484" s="574">
        <v>4</v>
      </c>
      <c r="C484" s="577"/>
      <c r="D484" s="577"/>
      <c r="E484" s="577"/>
      <c r="F484" s="577"/>
      <c r="G484" s="589"/>
      <c r="H484" s="556"/>
      <c r="I484" s="559"/>
      <c r="J484" s="228"/>
      <c r="K484" s="101">
        <f>+$K$13</f>
        <v>43232604</v>
      </c>
      <c r="L484" s="228"/>
      <c r="M484" s="101">
        <f>+$M$13</f>
        <v>0</v>
      </c>
      <c r="N484" s="562"/>
      <c r="O484" s="562"/>
      <c r="P484" s="580"/>
      <c r="Q484" s="568"/>
      <c r="R484" s="568"/>
      <c r="S484" s="571">
        <f>IF(COUNTIF(J484:M486,"CUMPLE")&gt;=1,(G484*I484),0)* (IF(N484="PRESENTÓ CERTIFICADO",1,0))* (IF(O484="ACORDE A ITEM 5.2.1 (T.R.)",1,0) )* ( IF(OR(Q484="SIN OBSERVACIÓN", Q484="REQUERIMIENTOS SUBSANADOS"),1,0)) *(IF(OR(R484="NINGUNO", R484="CUMPLEN CON LO SOLICITADO"),1,0))</f>
        <v>0</v>
      </c>
      <c r="T484" s="587"/>
    </row>
    <row r="485" spans="2:20" ht="30" hidden="1" customHeight="1">
      <c r="B485" s="575"/>
      <c r="C485" s="578"/>
      <c r="D485" s="578"/>
      <c r="E485" s="578"/>
      <c r="F485" s="578"/>
      <c r="G485" s="590"/>
      <c r="H485" s="557"/>
      <c r="I485" s="560"/>
      <c r="J485" s="228"/>
      <c r="K485" s="101">
        <f>+$K$14</f>
        <v>0</v>
      </c>
      <c r="L485" s="228"/>
      <c r="M485" s="101">
        <f>+$M$14</f>
        <v>0</v>
      </c>
      <c r="N485" s="563"/>
      <c r="O485" s="563"/>
      <c r="P485" s="581"/>
      <c r="Q485" s="569"/>
      <c r="R485" s="569"/>
      <c r="S485" s="572"/>
      <c r="T485" s="587"/>
    </row>
    <row r="486" spans="2:20" ht="30" hidden="1" customHeight="1">
      <c r="B486" s="576"/>
      <c r="C486" s="579"/>
      <c r="D486" s="579"/>
      <c r="E486" s="579"/>
      <c r="F486" s="579"/>
      <c r="G486" s="591"/>
      <c r="H486" s="558"/>
      <c r="I486" s="561"/>
      <c r="J486" s="228"/>
      <c r="K486" s="101">
        <f>+$K$15</f>
        <v>0</v>
      </c>
      <c r="L486" s="228"/>
      <c r="M486" s="101"/>
      <c r="N486" s="564"/>
      <c r="O486" s="564"/>
      <c r="P486" s="582"/>
      <c r="Q486" s="570"/>
      <c r="R486" s="570"/>
      <c r="S486" s="573"/>
      <c r="T486" s="587"/>
    </row>
    <row r="487" spans="2:20" ht="30" hidden="1" customHeight="1">
      <c r="B487" s="574">
        <v>5</v>
      </c>
      <c r="C487" s="550"/>
      <c r="D487" s="550"/>
      <c r="E487" s="550"/>
      <c r="F487" s="577"/>
      <c r="G487" s="553"/>
      <c r="H487" s="556"/>
      <c r="I487" s="559"/>
      <c r="J487" s="228"/>
      <c r="K487" s="101">
        <f>+$K$13</f>
        <v>43232604</v>
      </c>
      <c r="L487" s="228"/>
      <c r="M487" s="101">
        <f>+$M$13</f>
        <v>0</v>
      </c>
      <c r="N487" s="562"/>
      <c r="O487" s="562"/>
      <c r="P487" s="580"/>
      <c r="Q487" s="568"/>
      <c r="R487" s="568"/>
      <c r="S487" s="571">
        <f>IF(COUNTIF(J487:M489,"CUMPLE")&gt;=1,(G487*I487),0)* (IF(N487="PRESENTÓ CERTIFICADO",1,0))* (IF(O487="ACORDE A ITEM 5.2.1 (T.R.)",1,0) )* ( IF(OR(Q487="SIN OBSERVACIÓN", Q487="REQUERIMIENTOS SUBSANADOS"),1,0)) *(IF(OR(R487="NINGUNO", R487="CUMPLEN CON LO SOLICITADO"),1,0))</f>
        <v>0</v>
      </c>
      <c r="T487" s="587"/>
    </row>
    <row r="488" spans="2:20" ht="30" hidden="1" customHeight="1">
      <c r="B488" s="575"/>
      <c r="C488" s="551"/>
      <c r="D488" s="551"/>
      <c r="E488" s="551"/>
      <c r="F488" s="578"/>
      <c r="G488" s="554"/>
      <c r="H488" s="557"/>
      <c r="I488" s="560"/>
      <c r="J488" s="228"/>
      <c r="K488" s="101">
        <f>+$K$14</f>
        <v>0</v>
      </c>
      <c r="L488" s="228"/>
      <c r="M488" s="101">
        <f>+$M$14</f>
        <v>0</v>
      </c>
      <c r="N488" s="563"/>
      <c r="O488" s="563"/>
      <c r="P488" s="581"/>
      <c r="Q488" s="569"/>
      <c r="R488" s="569"/>
      <c r="S488" s="572"/>
      <c r="T488" s="587"/>
    </row>
    <row r="489" spans="2:20" ht="30" hidden="1" customHeight="1">
      <c r="B489" s="576"/>
      <c r="C489" s="552"/>
      <c r="D489" s="552"/>
      <c r="E489" s="552"/>
      <c r="F489" s="579"/>
      <c r="G489" s="555"/>
      <c r="H489" s="558"/>
      <c r="I489" s="561"/>
      <c r="J489" s="228"/>
      <c r="K489" s="101">
        <f>+$K$15</f>
        <v>0</v>
      </c>
      <c r="L489" s="228"/>
      <c r="M489" s="101"/>
      <c r="N489" s="564"/>
      <c r="O489" s="564"/>
      <c r="P489" s="582"/>
      <c r="Q489" s="570"/>
      <c r="R489" s="570"/>
      <c r="S489" s="573"/>
      <c r="T489" s="588"/>
    </row>
    <row r="490" spans="2:20" ht="30" hidden="1" customHeight="1">
      <c r="B490" s="540" t="str">
        <f>IF(S491=" "," ",IF(S491&gt;=$H$6,"CUMPLE CON LA EXPERIENCIA REQUERIDA","NO CUMPLE CON LA EXPERIENCIA REQUERIDA"))</f>
        <v>NO CUMPLE CON LA EXPERIENCIA REQUERIDA</v>
      </c>
      <c r="C490" s="541"/>
      <c r="D490" s="541"/>
      <c r="E490" s="541"/>
      <c r="F490" s="541"/>
      <c r="G490" s="541"/>
      <c r="H490" s="541"/>
      <c r="I490" s="541"/>
      <c r="J490" s="541"/>
      <c r="K490" s="541"/>
      <c r="L490" s="541"/>
      <c r="M490" s="541"/>
      <c r="N490" s="541"/>
      <c r="O490" s="542"/>
      <c r="P490" s="546" t="s">
        <v>22</v>
      </c>
      <c r="Q490" s="547"/>
      <c r="R490" s="311"/>
      <c r="S490" s="6">
        <f>IF(T475="SI",SUM(S475:S489),0)</f>
        <v>0</v>
      </c>
      <c r="T490" s="548" t="str">
        <f>IF(S491=" "," ",IF(S491&gt;=$H$6,"CUMPLE","NO CUMPLE"))</f>
        <v>NO CUMPLE</v>
      </c>
    </row>
    <row r="491" spans="2:20" ht="30" hidden="1" customHeight="1">
      <c r="B491" s="543"/>
      <c r="C491" s="544"/>
      <c r="D491" s="544"/>
      <c r="E491" s="544"/>
      <c r="F491" s="544"/>
      <c r="G491" s="544"/>
      <c r="H491" s="544"/>
      <c r="I491" s="544"/>
      <c r="J491" s="544"/>
      <c r="K491" s="544"/>
      <c r="L491" s="544"/>
      <c r="M491" s="544"/>
      <c r="N491" s="544"/>
      <c r="O491" s="545"/>
      <c r="P491" s="546" t="s">
        <v>24</v>
      </c>
      <c r="Q491" s="547"/>
      <c r="R491" s="311"/>
      <c r="S491" s="55">
        <f>IFERROR((S490/$P$6)," ")</f>
        <v>0</v>
      </c>
      <c r="T491" s="549"/>
    </row>
    <row r="492" spans="2:20" ht="30" hidden="1" customHeight="1"/>
    <row r="493" spans="2:20" ht="30" hidden="1" customHeight="1"/>
    <row r="494" spans="2:20" ht="30" hidden="1" customHeight="1">
      <c r="B494" s="68">
        <v>23</v>
      </c>
      <c r="C494" s="594" t="s">
        <v>53</v>
      </c>
      <c r="D494" s="595"/>
      <c r="E494" s="596"/>
      <c r="F494" s="597" t="str">
        <f>IFERROR(VLOOKUP(B494,LISTA_OFERENTES,2,FALSE)," ")</f>
        <v>O23</v>
      </c>
      <c r="G494" s="598"/>
      <c r="H494" s="598"/>
      <c r="I494" s="598"/>
      <c r="J494" s="598"/>
      <c r="K494" s="598"/>
      <c r="L494" s="598"/>
      <c r="M494" s="598"/>
      <c r="N494" s="598"/>
      <c r="O494" s="599"/>
      <c r="P494" s="600" t="s">
        <v>75</v>
      </c>
      <c r="Q494" s="601"/>
      <c r="R494" s="602"/>
      <c r="S494" s="2">
        <f>5-(INT(COUNTBLANK(C497:C511))-10)</f>
        <v>0</v>
      </c>
      <c r="T494" s="3"/>
    </row>
    <row r="495" spans="2:20" ht="30" hidden="1" customHeight="1">
      <c r="B495" s="611" t="s">
        <v>40</v>
      </c>
      <c r="C495" s="603" t="s">
        <v>15</v>
      </c>
      <c r="D495" s="603" t="s">
        <v>16</v>
      </c>
      <c r="E495" s="603" t="s">
        <v>17</v>
      </c>
      <c r="F495" s="603" t="s">
        <v>18</v>
      </c>
      <c r="G495" s="603" t="s">
        <v>19</v>
      </c>
      <c r="H495" s="603" t="s">
        <v>20</v>
      </c>
      <c r="I495" s="603" t="s">
        <v>21</v>
      </c>
      <c r="J495" s="608" t="s">
        <v>44</v>
      </c>
      <c r="K495" s="609"/>
      <c r="L495" s="609"/>
      <c r="M495" s="610"/>
      <c r="N495" s="603" t="s">
        <v>54</v>
      </c>
      <c r="O495" s="603" t="s">
        <v>55</v>
      </c>
      <c r="P495" s="103" t="s">
        <v>56</v>
      </c>
      <c r="Q495" s="103"/>
      <c r="R495" s="603" t="s">
        <v>57</v>
      </c>
      <c r="S495" s="603" t="s">
        <v>58</v>
      </c>
      <c r="T495" s="603" t="str">
        <f>T187</f>
        <v>CUMPLE CON EL REQUERIMIENTO OBLIGATORIO DE HABER EJECUTADO CONTRATOS REGISTRADOS EN EL RUP CON LA CLASIFICACIÓN EN EL CÓDIGOS 43232604.</v>
      </c>
    </row>
    <row r="496" spans="2:20" ht="73.5" hidden="1" customHeight="1">
      <c r="B496" s="612"/>
      <c r="C496" s="604"/>
      <c r="D496" s="604"/>
      <c r="E496" s="604"/>
      <c r="F496" s="604"/>
      <c r="G496" s="604"/>
      <c r="H496" s="604"/>
      <c r="I496" s="604"/>
      <c r="J496" s="605" t="s">
        <v>60</v>
      </c>
      <c r="K496" s="606"/>
      <c r="L496" s="606"/>
      <c r="M496" s="607"/>
      <c r="N496" s="604"/>
      <c r="O496" s="604"/>
      <c r="P496" s="4" t="s">
        <v>13</v>
      </c>
      <c r="Q496" s="4" t="s">
        <v>59</v>
      </c>
      <c r="R496" s="604"/>
      <c r="S496" s="604"/>
      <c r="T496" s="604"/>
    </row>
    <row r="497" spans="2:20" ht="30" hidden="1" customHeight="1">
      <c r="B497" s="574">
        <v>1</v>
      </c>
      <c r="C497" s="550"/>
      <c r="D497" s="550"/>
      <c r="E497" s="550"/>
      <c r="F497" s="550"/>
      <c r="G497" s="553"/>
      <c r="H497" s="556"/>
      <c r="I497" s="559"/>
      <c r="J497" s="228"/>
      <c r="K497" s="101">
        <f>+$K$13</f>
        <v>43232604</v>
      </c>
      <c r="L497" s="228"/>
      <c r="M497" s="101">
        <f>+$M$13</f>
        <v>0</v>
      </c>
      <c r="N497" s="562"/>
      <c r="O497" s="562"/>
      <c r="P497" s="580"/>
      <c r="Q497" s="568"/>
      <c r="R497" s="568"/>
      <c r="S497" s="571">
        <f>IF(COUNTIF(J497:M499,"CUMPLE")&gt;=1,(G497*I497),0)* (IF(N497="PRESENTÓ CERTIFICADO",1,0))* (IF(O497="ACORDE A ITEM 5.2.1 (T.R.)",1,0) )* ( IF(OR(Q497="SIN OBSERVACIÓN", Q497="REQUERIMIENTOS SUBSANADOS"),1,0)) *(IF(OR(R497="NINGUNO", R497="CUMPLEN CON LO SOLICITADO"),1,0))</f>
        <v>0</v>
      </c>
      <c r="T497" s="586"/>
    </row>
    <row r="498" spans="2:20" ht="30" hidden="1" customHeight="1">
      <c r="B498" s="575"/>
      <c r="C498" s="551"/>
      <c r="D498" s="551"/>
      <c r="E498" s="551"/>
      <c r="F498" s="551"/>
      <c r="G498" s="554"/>
      <c r="H498" s="557"/>
      <c r="I498" s="560"/>
      <c r="J498" s="228"/>
      <c r="K498" s="101">
        <f>+$K$14</f>
        <v>0</v>
      </c>
      <c r="L498" s="228"/>
      <c r="M498" s="101">
        <f>+$M$14</f>
        <v>0</v>
      </c>
      <c r="N498" s="563"/>
      <c r="O498" s="563"/>
      <c r="P498" s="581"/>
      <c r="Q498" s="569"/>
      <c r="R498" s="569"/>
      <c r="S498" s="572"/>
      <c r="T498" s="587"/>
    </row>
    <row r="499" spans="2:20" ht="30" hidden="1" customHeight="1">
      <c r="B499" s="576"/>
      <c r="C499" s="552"/>
      <c r="D499" s="552"/>
      <c r="E499" s="552"/>
      <c r="F499" s="552"/>
      <c r="G499" s="555"/>
      <c r="H499" s="558"/>
      <c r="I499" s="561"/>
      <c r="J499" s="228"/>
      <c r="K499" s="101">
        <f>+$K$15</f>
        <v>0</v>
      </c>
      <c r="L499" s="228"/>
      <c r="M499" s="101"/>
      <c r="N499" s="564"/>
      <c r="O499" s="564"/>
      <c r="P499" s="582"/>
      <c r="Q499" s="570"/>
      <c r="R499" s="570"/>
      <c r="S499" s="573"/>
      <c r="T499" s="587"/>
    </row>
    <row r="500" spans="2:20" ht="30" hidden="1" customHeight="1">
      <c r="B500" s="574">
        <v>2</v>
      </c>
      <c r="C500" s="577"/>
      <c r="D500" s="577"/>
      <c r="E500" s="577"/>
      <c r="F500" s="577"/>
      <c r="G500" s="589"/>
      <c r="H500" s="556"/>
      <c r="I500" s="559"/>
      <c r="J500" s="228"/>
      <c r="K500" s="101">
        <f>+$K$13</f>
        <v>43232604</v>
      </c>
      <c r="L500" s="228"/>
      <c r="M500" s="101">
        <f>+$M$13</f>
        <v>0</v>
      </c>
      <c r="N500" s="562"/>
      <c r="O500" s="562"/>
      <c r="P500" s="565"/>
      <c r="Q500" s="568"/>
      <c r="R500" s="568"/>
      <c r="S500" s="571">
        <f>IF(COUNTIF(J500:M502,"CUMPLE")&gt;=1,(G500*I500),0)* (IF(N500="PRESENTÓ CERTIFICADO",1,0))* (IF(O500="ACORDE A ITEM 5.2.1 (T.R.)",1,0) )* ( IF(OR(Q500="SIN OBSERVACIÓN", Q500="REQUERIMIENTOS SUBSANADOS"),1,0)) *(IF(OR(R500="NINGUNO", R500="CUMPLEN CON LO SOLICITADO"),1,0))</f>
        <v>0</v>
      </c>
      <c r="T500" s="587"/>
    </row>
    <row r="501" spans="2:20" ht="30" hidden="1" customHeight="1">
      <c r="B501" s="575"/>
      <c r="C501" s="578"/>
      <c r="D501" s="578"/>
      <c r="E501" s="578"/>
      <c r="F501" s="578"/>
      <c r="G501" s="590"/>
      <c r="H501" s="557"/>
      <c r="I501" s="560"/>
      <c r="J501" s="228"/>
      <c r="K501" s="101">
        <f>+$K$14</f>
        <v>0</v>
      </c>
      <c r="L501" s="228"/>
      <c r="M501" s="101">
        <f>+$M$14</f>
        <v>0</v>
      </c>
      <c r="N501" s="563"/>
      <c r="O501" s="563"/>
      <c r="P501" s="566"/>
      <c r="Q501" s="569"/>
      <c r="R501" s="569"/>
      <c r="S501" s="572"/>
      <c r="T501" s="587"/>
    </row>
    <row r="502" spans="2:20" ht="30" hidden="1" customHeight="1">
      <c r="B502" s="576"/>
      <c r="C502" s="579"/>
      <c r="D502" s="579"/>
      <c r="E502" s="579"/>
      <c r="F502" s="579"/>
      <c r="G502" s="591"/>
      <c r="H502" s="558"/>
      <c r="I502" s="561"/>
      <c r="J502" s="228"/>
      <c r="K502" s="101">
        <f>+$K$15</f>
        <v>0</v>
      </c>
      <c r="L502" s="228"/>
      <c r="M502" s="101"/>
      <c r="N502" s="564"/>
      <c r="O502" s="564"/>
      <c r="P502" s="567"/>
      <c r="Q502" s="570"/>
      <c r="R502" s="570"/>
      <c r="S502" s="573"/>
      <c r="T502" s="587"/>
    </row>
    <row r="503" spans="2:20" ht="30" hidden="1" customHeight="1">
      <c r="B503" s="574">
        <v>3</v>
      </c>
      <c r="C503" s="550"/>
      <c r="D503" s="550"/>
      <c r="E503" s="550"/>
      <c r="F503" s="550"/>
      <c r="G503" s="553"/>
      <c r="H503" s="556"/>
      <c r="I503" s="559"/>
      <c r="J503" s="228"/>
      <c r="K503" s="101">
        <f>+$K$13</f>
        <v>43232604</v>
      </c>
      <c r="L503" s="228"/>
      <c r="M503" s="101">
        <f>+$M$13</f>
        <v>0</v>
      </c>
      <c r="N503" s="562"/>
      <c r="O503" s="562"/>
      <c r="P503" s="565"/>
      <c r="Q503" s="568"/>
      <c r="R503" s="568"/>
      <c r="S503" s="571">
        <f>IF(COUNTIF(J503:M505,"CUMPLE")&gt;=1,(G503*I503),0)* (IF(N503="PRESENTÓ CERTIFICADO",1,0))* (IF(O503="ACORDE A ITEM 5.2.1 (T.R.)",1,0) )* ( IF(OR(Q503="SIN OBSERVACIÓN", Q503="REQUERIMIENTOS SUBSANADOS"),1,0)) *(IF(OR(R503="NINGUNO", R503="CUMPLEN CON LO SOLICITADO"),1,0))</f>
        <v>0</v>
      </c>
      <c r="T503" s="587"/>
    </row>
    <row r="504" spans="2:20" ht="30" hidden="1" customHeight="1">
      <c r="B504" s="575"/>
      <c r="C504" s="551"/>
      <c r="D504" s="551"/>
      <c r="E504" s="551"/>
      <c r="F504" s="551"/>
      <c r="G504" s="554"/>
      <c r="H504" s="557"/>
      <c r="I504" s="560"/>
      <c r="J504" s="228"/>
      <c r="K504" s="101">
        <f>+$K$14</f>
        <v>0</v>
      </c>
      <c r="L504" s="228"/>
      <c r="M504" s="101">
        <f>+$M$14</f>
        <v>0</v>
      </c>
      <c r="N504" s="563"/>
      <c r="O504" s="563"/>
      <c r="P504" s="566"/>
      <c r="Q504" s="569"/>
      <c r="R504" s="569"/>
      <c r="S504" s="572"/>
      <c r="T504" s="587"/>
    </row>
    <row r="505" spans="2:20" ht="30" hidden="1" customHeight="1">
      <c r="B505" s="576"/>
      <c r="C505" s="552"/>
      <c r="D505" s="552"/>
      <c r="E505" s="552"/>
      <c r="F505" s="552"/>
      <c r="G505" s="555"/>
      <c r="H505" s="558"/>
      <c r="I505" s="561"/>
      <c r="J505" s="228"/>
      <c r="K505" s="101">
        <f>+$K$15</f>
        <v>0</v>
      </c>
      <c r="L505" s="228"/>
      <c r="M505" s="101"/>
      <c r="N505" s="564"/>
      <c r="O505" s="564"/>
      <c r="P505" s="567"/>
      <c r="Q505" s="570"/>
      <c r="R505" s="570"/>
      <c r="S505" s="573"/>
      <c r="T505" s="587"/>
    </row>
    <row r="506" spans="2:20" ht="30" hidden="1" customHeight="1">
      <c r="B506" s="574">
        <v>4</v>
      </c>
      <c r="C506" s="577"/>
      <c r="D506" s="577"/>
      <c r="E506" s="577"/>
      <c r="F506" s="577"/>
      <c r="G506" s="589"/>
      <c r="H506" s="556"/>
      <c r="I506" s="695"/>
      <c r="J506" s="228"/>
      <c r="K506" s="101">
        <f>+$K$13</f>
        <v>43232604</v>
      </c>
      <c r="L506" s="228"/>
      <c r="M506" s="101">
        <f>+$M$13</f>
        <v>0</v>
      </c>
      <c r="N506" s="562"/>
      <c r="O506" s="562"/>
      <c r="P506" s="565"/>
      <c r="Q506" s="568"/>
      <c r="R506" s="568"/>
      <c r="S506" s="571">
        <f>IF(COUNTIF(J506:M508,"CUMPLE")&gt;=1,(G506*I506),0)* (IF(N506="PRESENTÓ CERTIFICADO",1,0))* (IF(O506="ACORDE A ITEM 5.2.1 (T.R.)",1,0) )* ( IF(OR(Q506="SIN OBSERVACIÓN", Q506="REQUERIMIENTOS SUBSANADOS"),1,0)) *(IF(OR(R506="NINGUNO", R506="CUMPLEN CON LO SOLICITADO"),1,0))</f>
        <v>0</v>
      </c>
      <c r="T506" s="587"/>
    </row>
    <row r="507" spans="2:20" ht="30" hidden="1" customHeight="1">
      <c r="B507" s="575"/>
      <c r="C507" s="578"/>
      <c r="D507" s="578"/>
      <c r="E507" s="578"/>
      <c r="F507" s="578"/>
      <c r="G507" s="590"/>
      <c r="H507" s="557"/>
      <c r="I507" s="696"/>
      <c r="J507" s="228"/>
      <c r="K507" s="101">
        <f>+$K$14</f>
        <v>0</v>
      </c>
      <c r="L507" s="228"/>
      <c r="M507" s="101">
        <f>+$M$14</f>
        <v>0</v>
      </c>
      <c r="N507" s="563"/>
      <c r="O507" s="563"/>
      <c r="P507" s="566"/>
      <c r="Q507" s="569"/>
      <c r="R507" s="569"/>
      <c r="S507" s="572"/>
      <c r="T507" s="587"/>
    </row>
    <row r="508" spans="2:20" ht="30" hidden="1" customHeight="1">
      <c r="B508" s="576"/>
      <c r="C508" s="579"/>
      <c r="D508" s="579"/>
      <c r="E508" s="579"/>
      <c r="F508" s="579"/>
      <c r="G508" s="591"/>
      <c r="H508" s="558"/>
      <c r="I508" s="697"/>
      <c r="J508" s="228"/>
      <c r="K508" s="101">
        <f>+$K$15</f>
        <v>0</v>
      </c>
      <c r="L508" s="228"/>
      <c r="M508" s="101"/>
      <c r="N508" s="564"/>
      <c r="O508" s="564"/>
      <c r="P508" s="567"/>
      <c r="Q508" s="570"/>
      <c r="R508" s="570"/>
      <c r="S508" s="573"/>
      <c r="T508" s="587"/>
    </row>
    <row r="509" spans="2:20" ht="30" hidden="1" customHeight="1">
      <c r="B509" s="574">
        <v>5</v>
      </c>
      <c r="C509" s="550"/>
      <c r="D509" s="550"/>
      <c r="E509" s="550"/>
      <c r="F509" s="550"/>
      <c r="G509" s="553"/>
      <c r="H509" s="556"/>
      <c r="I509" s="559"/>
      <c r="J509" s="228"/>
      <c r="K509" s="101">
        <f>+$K$13</f>
        <v>43232604</v>
      </c>
      <c r="L509" s="228"/>
      <c r="M509" s="101">
        <f>+$M$13</f>
        <v>0</v>
      </c>
      <c r="N509" s="562"/>
      <c r="O509" s="562"/>
      <c r="P509" s="580"/>
      <c r="Q509" s="568"/>
      <c r="R509" s="568"/>
      <c r="S509" s="571">
        <f>IF(COUNTIF(J509:M511,"CUMPLE")&gt;=1,(G509*I509),0)* (IF(N509="PRESENTÓ CERTIFICADO",1,0))* (IF(O509="ACORDE A ITEM 5.2.1 (T.R.)",1,0) )* ( IF(OR(Q509="SIN OBSERVACIÓN", Q509="REQUERIMIENTOS SUBSANADOS"),1,0)) *(IF(OR(R509="NINGUNO", R509="CUMPLEN CON LO SOLICITADO"),1,0))</f>
        <v>0</v>
      </c>
      <c r="T509" s="587"/>
    </row>
    <row r="510" spans="2:20" ht="30" hidden="1" customHeight="1">
      <c r="B510" s="575"/>
      <c r="C510" s="551"/>
      <c r="D510" s="551"/>
      <c r="E510" s="551"/>
      <c r="F510" s="551"/>
      <c r="G510" s="554"/>
      <c r="H510" s="557"/>
      <c r="I510" s="560"/>
      <c r="J510" s="228"/>
      <c r="K510" s="101">
        <f>+$K$14</f>
        <v>0</v>
      </c>
      <c r="L510" s="228"/>
      <c r="M510" s="101">
        <f>+$M$14</f>
        <v>0</v>
      </c>
      <c r="N510" s="563"/>
      <c r="O510" s="563"/>
      <c r="P510" s="581"/>
      <c r="Q510" s="569"/>
      <c r="R510" s="569"/>
      <c r="S510" s="572"/>
      <c r="T510" s="587"/>
    </row>
    <row r="511" spans="2:20" ht="30" hidden="1" customHeight="1">
      <c r="B511" s="576"/>
      <c r="C511" s="552"/>
      <c r="D511" s="552"/>
      <c r="E511" s="552"/>
      <c r="F511" s="552"/>
      <c r="G511" s="555"/>
      <c r="H511" s="558"/>
      <c r="I511" s="561"/>
      <c r="J511" s="228"/>
      <c r="K511" s="101">
        <f>+$K$15</f>
        <v>0</v>
      </c>
      <c r="L511" s="228"/>
      <c r="M511" s="101"/>
      <c r="N511" s="564"/>
      <c r="O511" s="564"/>
      <c r="P511" s="582"/>
      <c r="Q511" s="570"/>
      <c r="R511" s="570"/>
      <c r="S511" s="573"/>
      <c r="T511" s="588"/>
    </row>
    <row r="512" spans="2:20" ht="30" hidden="1" customHeight="1">
      <c r="B512" s="540" t="str">
        <f>IF(S513=" "," ",IF(S513&gt;=$H$6,"CUMPLE CON LA EXPERIENCIA REQUERIDA","NO CUMPLE CON LA EXPERIENCIA REQUERIDA"))</f>
        <v>NO CUMPLE CON LA EXPERIENCIA REQUERIDA</v>
      </c>
      <c r="C512" s="541"/>
      <c r="D512" s="541"/>
      <c r="E512" s="541"/>
      <c r="F512" s="541"/>
      <c r="G512" s="541"/>
      <c r="H512" s="541"/>
      <c r="I512" s="541"/>
      <c r="J512" s="541"/>
      <c r="K512" s="541"/>
      <c r="L512" s="541"/>
      <c r="M512" s="541"/>
      <c r="N512" s="541"/>
      <c r="O512" s="542"/>
      <c r="P512" s="546" t="s">
        <v>22</v>
      </c>
      <c r="Q512" s="547"/>
      <c r="R512" s="311"/>
      <c r="S512" s="6">
        <f>IF(T497="SI",SUM(S497:S511),0)</f>
        <v>0</v>
      </c>
      <c r="T512" s="548" t="str">
        <f>IF(S513=" "," ",IF(S513&gt;=$H$6,"CUMPLE","NO CUMPLE"))</f>
        <v>NO CUMPLE</v>
      </c>
    </row>
    <row r="513" spans="2:20" ht="30" hidden="1" customHeight="1">
      <c r="B513" s="543"/>
      <c r="C513" s="544"/>
      <c r="D513" s="544"/>
      <c r="E513" s="544"/>
      <c r="F513" s="544"/>
      <c r="G513" s="544"/>
      <c r="H513" s="544"/>
      <c r="I513" s="544"/>
      <c r="J513" s="544"/>
      <c r="K513" s="544"/>
      <c r="L513" s="544"/>
      <c r="M513" s="544"/>
      <c r="N513" s="544"/>
      <c r="O513" s="545"/>
      <c r="P513" s="546" t="s">
        <v>24</v>
      </c>
      <c r="Q513" s="547"/>
      <c r="R513" s="311"/>
      <c r="S513" s="55">
        <f>IFERROR((S512/$P$6)," ")</f>
        <v>0</v>
      </c>
      <c r="T513" s="549"/>
    </row>
    <row r="514" spans="2:20" ht="30" hidden="1" customHeight="1"/>
    <row r="515" spans="2:20" ht="30" hidden="1" customHeight="1"/>
    <row r="516" spans="2:20" ht="30" hidden="1" customHeight="1">
      <c r="B516" s="68">
        <v>24</v>
      </c>
      <c r="C516" s="594" t="s">
        <v>53</v>
      </c>
      <c r="D516" s="595"/>
      <c r="E516" s="596"/>
      <c r="F516" s="597" t="str">
        <f>IFERROR(VLOOKUP(B516,LISTA_OFERENTES,2,FALSE)," ")</f>
        <v>O24</v>
      </c>
      <c r="G516" s="598"/>
      <c r="H516" s="598"/>
      <c r="I516" s="598"/>
      <c r="J516" s="598"/>
      <c r="K516" s="598"/>
      <c r="L516" s="598"/>
      <c r="M516" s="598"/>
      <c r="N516" s="598"/>
      <c r="O516" s="599"/>
      <c r="P516" s="600" t="s">
        <v>75</v>
      </c>
      <c r="Q516" s="601"/>
      <c r="R516" s="602"/>
      <c r="S516" s="2">
        <f>5-(INT(COUNTBLANK(C519:C533))-10)</f>
        <v>0</v>
      </c>
      <c r="T516" s="3"/>
    </row>
    <row r="517" spans="2:20" ht="57" hidden="1" customHeight="1">
      <c r="B517" s="611" t="s">
        <v>40</v>
      </c>
      <c r="C517" s="603" t="s">
        <v>15</v>
      </c>
      <c r="D517" s="603" t="s">
        <v>16</v>
      </c>
      <c r="E517" s="603" t="s">
        <v>17</v>
      </c>
      <c r="F517" s="603" t="s">
        <v>18</v>
      </c>
      <c r="G517" s="603" t="s">
        <v>19</v>
      </c>
      <c r="H517" s="603" t="s">
        <v>20</v>
      </c>
      <c r="I517" s="603" t="s">
        <v>21</v>
      </c>
      <c r="J517" s="608" t="s">
        <v>44</v>
      </c>
      <c r="K517" s="609"/>
      <c r="L517" s="609"/>
      <c r="M517" s="610"/>
      <c r="N517" s="603" t="s">
        <v>54</v>
      </c>
      <c r="O517" s="603" t="s">
        <v>55</v>
      </c>
      <c r="P517" s="103" t="s">
        <v>56</v>
      </c>
      <c r="Q517" s="103"/>
      <c r="R517" s="603" t="s">
        <v>57</v>
      </c>
      <c r="S517" s="603" t="s">
        <v>58</v>
      </c>
      <c r="T517" s="603" t="str">
        <f>T209</f>
        <v>CUMPLE CON EL REQUERIMIENTO OBLIGATORIO DE HABER EJECUTADO CONTRATOS REGISTRADOS EN EL RUP CON LA CLASIFICACIÓN EN EL CÓDIGOS 43232604.</v>
      </c>
    </row>
    <row r="518" spans="2:20" ht="61.5" hidden="1" customHeight="1">
      <c r="B518" s="612"/>
      <c r="C518" s="604"/>
      <c r="D518" s="604"/>
      <c r="E518" s="604"/>
      <c r="F518" s="604"/>
      <c r="G518" s="604"/>
      <c r="H518" s="604"/>
      <c r="I518" s="604"/>
      <c r="J518" s="605" t="s">
        <v>60</v>
      </c>
      <c r="K518" s="606"/>
      <c r="L518" s="606"/>
      <c r="M518" s="607"/>
      <c r="N518" s="604"/>
      <c r="O518" s="604"/>
      <c r="P518" s="4" t="s">
        <v>13</v>
      </c>
      <c r="Q518" s="4" t="s">
        <v>59</v>
      </c>
      <c r="R518" s="604"/>
      <c r="S518" s="604"/>
      <c r="T518" s="604"/>
    </row>
    <row r="519" spans="2:20" ht="30" hidden="1" customHeight="1">
      <c r="B519" s="574">
        <v>1</v>
      </c>
      <c r="C519" s="550"/>
      <c r="D519" s="550"/>
      <c r="E519" s="550"/>
      <c r="F519" s="550"/>
      <c r="G519" s="553"/>
      <c r="H519" s="556"/>
      <c r="I519" s="559"/>
      <c r="J519" s="228"/>
      <c r="K519" s="101">
        <f>+$K$13</f>
        <v>43232604</v>
      </c>
      <c r="L519" s="228"/>
      <c r="M519" s="101">
        <f>+$M$13</f>
        <v>0</v>
      </c>
      <c r="N519" s="562"/>
      <c r="O519" s="562"/>
      <c r="P519" s="580"/>
      <c r="Q519" s="568"/>
      <c r="R519" s="568"/>
      <c r="S519" s="571">
        <f>IF(COUNTIF(J519:M521,"CUMPLE")&gt;=1,(G519*I519),0)* (IF(N519="PRESENTÓ CERTIFICADO",1,0))* (IF(O519="ACORDE A ITEM 5.2.1 (T.R.)",1,0) )* ( IF(OR(Q519="SIN OBSERVACIÓN", Q519="REQUERIMIENTOS SUBSANADOS"),1,0)) *(IF(OR(R519="NINGUNO", R519="CUMPLEN CON LO SOLICITADO"),1,0))</f>
        <v>0</v>
      </c>
      <c r="T519" s="586"/>
    </row>
    <row r="520" spans="2:20" ht="30" hidden="1" customHeight="1">
      <c r="B520" s="575"/>
      <c r="C520" s="551"/>
      <c r="D520" s="551"/>
      <c r="E520" s="551"/>
      <c r="F520" s="551"/>
      <c r="G520" s="554"/>
      <c r="H520" s="557"/>
      <c r="I520" s="560"/>
      <c r="J520" s="228"/>
      <c r="K520" s="101">
        <f>+$K$14</f>
        <v>0</v>
      </c>
      <c r="L520" s="228"/>
      <c r="M520" s="101">
        <f>+$M$14</f>
        <v>0</v>
      </c>
      <c r="N520" s="563"/>
      <c r="O520" s="563"/>
      <c r="P520" s="581"/>
      <c r="Q520" s="569"/>
      <c r="R520" s="569"/>
      <c r="S520" s="572"/>
      <c r="T520" s="587"/>
    </row>
    <row r="521" spans="2:20" ht="30" hidden="1" customHeight="1">
      <c r="B521" s="576"/>
      <c r="C521" s="552"/>
      <c r="D521" s="552"/>
      <c r="E521" s="552"/>
      <c r="F521" s="552"/>
      <c r="G521" s="555"/>
      <c r="H521" s="558"/>
      <c r="I521" s="561"/>
      <c r="J521" s="228"/>
      <c r="K521" s="101">
        <f>+$K$15</f>
        <v>0</v>
      </c>
      <c r="L521" s="228"/>
      <c r="M521" s="101"/>
      <c r="N521" s="564"/>
      <c r="O521" s="564"/>
      <c r="P521" s="582"/>
      <c r="Q521" s="570"/>
      <c r="R521" s="570"/>
      <c r="S521" s="573"/>
      <c r="T521" s="587"/>
    </row>
    <row r="522" spans="2:20" ht="30" hidden="1" customHeight="1">
      <c r="B522" s="574">
        <v>2</v>
      </c>
      <c r="C522" s="577"/>
      <c r="D522" s="577"/>
      <c r="E522" s="577"/>
      <c r="F522" s="577"/>
      <c r="G522" s="589"/>
      <c r="H522" s="556"/>
      <c r="I522" s="695"/>
      <c r="J522" s="228"/>
      <c r="K522" s="101">
        <f>+$K$13</f>
        <v>43232604</v>
      </c>
      <c r="L522" s="228"/>
      <c r="M522" s="101">
        <f>+$M$13</f>
        <v>0</v>
      </c>
      <c r="N522" s="562"/>
      <c r="O522" s="562"/>
      <c r="P522" s="565"/>
      <c r="Q522" s="568"/>
      <c r="R522" s="568"/>
      <c r="S522" s="571">
        <f>IF(COUNTIF(J522:M524,"CUMPLE")&gt;=1,(G522*I522),0)* (IF(N522="PRESENTÓ CERTIFICADO",1,0))* (IF(O522="ACORDE A ITEM 5.2.1 (T.R.)",1,0) )* ( IF(OR(Q522="SIN OBSERVACIÓN", Q522="REQUERIMIENTOS SUBSANADOS"),1,0)) *(IF(OR(R522="NINGUNO", R522="CUMPLEN CON LO SOLICITADO"),1,0))</f>
        <v>0</v>
      </c>
      <c r="T522" s="587"/>
    </row>
    <row r="523" spans="2:20" ht="30" hidden="1" customHeight="1">
      <c r="B523" s="575"/>
      <c r="C523" s="578"/>
      <c r="D523" s="578"/>
      <c r="E523" s="578"/>
      <c r="F523" s="578"/>
      <c r="G523" s="590"/>
      <c r="H523" s="557"/>
      <c r="I523" s="696"/>
      <c r="J523" s="228"/>
      <c r="K523" s="101">
        <f>+$K$14</f>
        <v>0</v>
      </c>
      <c r="L523" s="228"/>
      <c r="M523" s="101">
        <f>+$M$14</f>
        <v>0</v>
      </c>
      <c r="N523" s="563"/>
      <c r="O523" s="563"/>
      <c r="P523" s="566"/>
      <c r="Q523" s="569"/>
      <c r="R523" s="569"/>
      <c r="S523" s="572"/>
      <c r="T523" s="587"/>
    </row>
    <row r="524" spans="2:20" ht="30" hidden="1" customHeight="1">
      <c r="B524" s="576"/>
      <c r="C524" s="579"/>
      <c r="D524" s="579"/>
      <c r="E524" s="579"/>
      <c r="F524" s="579"/>
      <c r="G524" s="591"/>
      <c r="H524" s="558"/>
      <c r="I524" s="697"/>
      <c r="J524" s="228"/>
      <c r="K524" s="101">
        <f>+$K$15</f>
        <v>0</v>
      </c>
      <c r="L524" s="228"/>
      <c r="M524" s="101"/>
      <c r="N524" s="564"/>
      <c r="O524" s="564"/>
      <c r="P524" s="567"/>
      <c r="Q524" s="570"/>
      <c r="R524" s="570"/>
      <c r="S524" s="573"/>
      <c r="T524" s="587"/>
    </row>
    <row r="525" spans="2:20" ht="30" hidden="1" customHeight="1">
      <c r="B525" s="574">
        <v>3</v>
      </c>
      <c r="C525" s="550"/>
      <c r="D525" s="550"/>
      <c r="E525" s="550"/>
      <c r="F525" s="550"/>
      <c r="G525" s="553"/>
      <c r="H525" s="556"/>
      <c r="I525" s="559"/>
      <c r="J525" s="228"/>
      <c r="K525" s="101">
        <f>+$K$13</f>
        <v>43232604</v>
      </c>
      <c r="L525" s="228"/>
      <c r="M525" s="101">
        <f>+$M$13</f>
        <v>0</v>
      </c>
      <c r="N525" s="562"/>
      <c r="O525" s="562"/>
      <c r="P525" s="580"/>
      <c r="Q525" s="568"/>
      <c r="R525" s="568"/>
      <c r="S525" s="571">
        <f>IF(COUNTIF(J525:M527,"CUMPLE")&gt;=1,(G525*I525),0)* (IF(N525="PRESENTÓ CERTIFICADO",1,0))* (IF(O525="ACORDE A ITEM 5.2.1 (T.R.)",1,0) )* ( IF(OR(Q525="SIN OBSERVACIÓN", Q525="REQUERIMIENTOS SUBSANADOS"),1,0)) *(IF(OR(R525="NINGUNO", R525="CUMPLEN CON LO SOLICITADO"),1,0))</f>
        <v>0</v>
      </c>
      <c r="T525" s="587"/>
    </row>
    <row r="526" spans="2:20" ht="30" hidden="1" customHeight="1">
      <c r="B526" s="575"/>
      <c r="C526" s="551"/>
      <c r="D526" s="551"/>
      <c r="E526" s="551"/>
      <c r="F526" s="551"/>
      <c r="G526" s="554"/>
      <c r="H526" s="557"/>
      <c r="I526" s="560"/>
      <c r="J526" s="228"/>
      <c r="K526" s="101">
        <f>+$K$14</f>
        <v>0</v>
      </c>
      <c r="L526" s="228"/>
      <c r="M526" s="101">
        <f>+$M$14</f>
        <v>0</v>
      </c>
      <c r="N526" s="563"/>
      <c r="O526" s="563"/>
      <c r="P526" s="581"/>
      <c r="Q526" s="569"/>
      <c r="R526" s="569"/>
      <c r="S526" s="572"/>
      <c r="T526" s="587"/>
    </row>
    <row r="527" spans="2:20" ht="30" hidden="1" customHeight="1">
      <c r="B527" s="576"/>
      <c r="C527" s="552"/>
      <c r="D527" s="552"/>
      <c r="E527" s="552"/>
      <c r="F527" s="552"/>
      <c r="G527" s="555"/>
      <c r="H527" s="558"/>
      <c r="I527" s="561"/>
      <c r="J527" s="228"/>
      <c r="K527" s="101">
        <f>+$K$15</f>
        <v>0</v>
      </c>
      <c r="L527" s="228"/>
      <c r="M527" s="101"/>
      <c r="N527" s="564"/>
      <c r="O527" s="564"/>
      <c r="P527" s="582"/>
      <c r="Q527" s="570"/>
      <c r="R527" s="570"/>
      <c r="S527" s="573"/>
      <c r="T527" s="587"/>
    </row>
    <row r="528" spans="2:20" ht="30" hidden="1" customHeight="1">
      <c r="B528" s="574">
        <v>4</v>
      </c>
      <c r="C528" s="577"/>
      <c r="D528" s="577"/>
      <c r="E528" s="577"/>
      <c r="F528" s="577"/>
      <c r="G528" s="589"/>
      <c r="H528" s="556"/>
      <c r="I528" s="695"/>
      <c r="J528" s="228"/>
      <c r="K528" s="101">
        <f>+$K$13</f>
        <v>43232604</v>
      </c>
      <c r="L528" s="228"/>
      <c r="M528" s="101">
        <f>+$M$13</f>
        <v>0</v>
      </c>
      <c r="N528" s="562"/>
      <c r="O528" s="562"/>
      <c r="P528" s="565"/>
      <c r="Q528" s="583"/>
      <c r="R528" s="583"/>
      <c r="S528" s="571">
        <f>IF(COUNTIF(J528:M530,"CUMPLE")&gt;=1,(G528*I528),0)* (IF(N528="PRESENTÓ CERTIFICADO",1,0))* (IF(O528="ACORDE A ITEM 5.2.1 (T.R.)",1,0) )* ( IF(OR(Q528="SIN OBSERVACIÓN", Q528="REQUERIMIENTOS SUBSANADOS"),1,0)) *(IF(OR(R528="NINGUNO", R528="CUMPLEN CON LO SOLICITADO"),1,0))</f>
        <v>0</v>
      </c>
      <c r="T528" s="587"/>
    </row>
    <row r="529" spans="2:20" ht="30" hidden="1" customHeight="1">
      <c r="B529" s="575"/>
      <c r="C529" s="578"/>
      <c r="D529" s="578"/>
      <c r="E529" s="578"/>
      <c r="F529" s="578"/>
      <c r="G529" s="590"/>
      <c r="H529" s="557"/>
      <c r="I529" s="696"/>
      <c r="J529" s="228"/>
      <c r="K529" s="101">
        <f>+$K$14</f>
        <v>0</v>
      </c>
      <c r="L529" s="228"/>
      <c r="M529" s="101">
        <f>+$M$14</f>
        <v>0</v>
      </c>
      <c r="N529" s="563"/>
      <c r="O529" s="563"/>
      <c r="P529" s="566"/>
      <c r="Q529" s="584"/>
      <c r="R529" s="584"/>
      <c r="S529" s="572"/>
      <c r="T529" s="587"/>
    </row>
    <row r="530" spans="2:20" ht="30" hidden="1" customHeight="1">
      <c r="B530" s="576"/>
      <c r="C530" s="579"/>
      <c r="D530" s="579"/>
      <c r="E530" s="579"/>
      <c r="F530" s="579"/>
      <c r="G530" s="591"/>
      <c r="H530" s="558"/>
      <c r="I530" s="697"/>
      <c r="J530" s="228"/>
      <c r="K530" s="101">
        <f>+$K$15</f>
        <v>0</v>
      </c>
      <c r="L530" s="228"/>
      <c r="M530" s="101"/>
      <c r="N530" s="564"/>
      <c r="O530" s="564"/>
      <c r="P530" s="567"/>
      <c r="Q530" s="585"/>
      <c r="R530" s="585"/>
      <c r="S530" s="573"/>
      <c r="T530" s="587"/>
    </row>
    <row r="531" spans="2:20" ht="30" hidden="1" customHeight="1">
      <c r="B531" s="574">
        <v>5</v>
      </c>
      <c r="C531" s="550"/>
      <c r="D531" s="550"/>
      <c r="E531" s="550"/>
      <c r="F531" s="550"/>
      <c r="G531" s="553"/>
      <c r="H531" s="556"/>
      <c r="I531" s="559"/>
      <c r="J531" s="228"/>
      <c r="K531" s="101">
        <f>+$K$13</f>
        <v>43232604</v>
      </c>
      <c r="L531" s="228"/>
      <c r="M531" s="101">
        <f>+$M$13</f>
        <v>0</v>
      </c>
      <c r="N531" s="562"/>
      <c r="O531" s="562"/>
      <c r="P531" s="580"/>
      <c r="Q531" s="568"/>
      <c r="R531" s="568"/>
      <c r="S531" s="571">
        <f>IF(COUNTIF(J531:M533,"CUMPLE")&gt;=1,(G531*I531),0)* (IF(N531="PRESENTÓ CERTIFICADO",1,0))* (IF(O531="ACORDE A ITEM 5.2.1 (T.R.)",1,0) )* ( IF(OR(Q531="SIN OBSERVACIÓN", Q531="REQUERIMIENTOS SUBSANADOS"),1,0)) *(IF(OR(R531="NINGUNO", R531="CUMPLEN CON LO SOLICITADO"),1,0))</f>
        <v>0</v>
      </c>
      <c r="T531" s="587"/>
    </row>
    <row r="532" spans="2:20" ht="30" hidden="1" customHeight="1">
      <c r="B532" s="575"/>
      <c r="C532" s="551"/>
      <c r="D532" s="551"/>
      <c r="E532" s="551"/>
      <c r="F532" s="551"/>
      <c r="G532" s="554"/>
      <c r="H532" s="557"/>
      <c r="I532" s="560"/>
      <c r="J532" s="228"/>
      <c r="K532" s="101">
        <f>+$K$14</f>
        <v>0</v>
      </c>
      <c r="L532" s="228"/>
      <c r="M532" s="101">
        <f>+$M$14</f>
        <v>0</v>
      </c>
      <c r="N532" s="563"/>
      <c r="O532" s="563"/>
      <c r="P532" s="581"/>
      <c r="Q532" s="569"/>
      <c r="R532" s="569"/>
      <c r="S532" s="572"/>
      <c r="T532" s="587"/>
    </row>
    <row r="533" spans="2:20" ht="30" hidden="1" customHeight="1">
      <c r="B533" s="576"/>
      <c r="C533" s="552"/>
      <c r="D533" s="552"/>
      <c r="E533" s="552"/>
      <c r="F533" s="552"/>
      <c r="G533" s="555"/>
      <c r="H533" s="558"/>
      <c r="I533" s="561"/>
      <c r="J533" s="228"/>
      <c r="K533" s="101">
        <f>+$K$15</f>
        <v>0</v>
      </c>
      <c r="L533" s="228"/>
      <c r="M533" s="101"/>
      <c r="N533" s="564"/>
      <c r="O533" s="564"/>
      <c r="P533" s="582"/>
      <c r="Q533" s="570"/>
      <c r="R533" s="570"/>
      <c r="S533" s="573"/>
      <c r="T533" s="588"/>
    </row>
    <row r="534" spans="2:20" ht="30" hidden="1" customHeight="1">
      <c r="B534" s="540" t="str">
        <f>IF(S535=" "," ",IF(S535&gt;=$H$6,"CUMPLE CON LA EXPERIENCIA REQUERIDA","NO CUMPLE CON LA EXPERIENCIA REQUERIDA"))</f>
        <v>NO CUMPLE CON LA EXPERIENCIA REQUERIDA</v>
      </c>
      <c r="C534" s="541"/>
      <c r="D534" s="541"/>
      <c r="E534" s="541"/>
      <c r="F534" s="541"/>
      <c r="G534" s="541"/>
      <c r="H534" s="541"/>
      <c r="I534" s="541"/>
      <c r="J534" s="541"/>
      <c r="K534" s="541"/>
      <c r="L534" s="541"/>
      <c r="M534" s="541"/>
      <c r="N534" s="541"/>
      <c r="O534" s="542"/>
      <c r="P534" s="546" t="s">
        <v>22</v>
      </c>
      <c r="Q534" s="547"/>
      <c r="R534" s="311"/>
      <c r="S534" s="6">
        <f>IF(T519="SI",SUM(S519:S533),0)</f>
        <v>0</v>
      </c>
      <c r="T534" s="548" t="str">
        <f>IF(S535=" "," ",IF(S535&gt;=$H$6,"CUMPLE","NO CUMPLE"))</f>
        <v>NO CUMPLE</v>
      </c>
    </row>
    <row r="535" spans="2:20" ht="30" hidden="1" customHeight="1">
      <c r="B535" s="543"/>
      <c r="C535" s="544"/>
      <c r="D535" s="544"/>
      <c r="E535" s="544"/>
      <c r="F535" s="544"/>
      <c r="G535" s="544"/>
      <c r="H535" s="544"/>
      <c r="I535" s="544"/>
      <c r="J535" s="544"/>
      <c r="K535" s="544"/>
      <c r="L535" s="544"/>
      <c r="M535" s="544"/>
      <c r="N535" s="544"/>
      <c r="O535" s="545"/>
      <c r="P535" s="546" t="s">
        <v>24</v>
      </c>
      <c r="Q535" s="547"/>
      <c r="R535" s="311"/>
      <c r="S535" s="55">
        <f>IFERROR((S534/$P$6)," ")</f>
        <v>0</v>
      </c>
      <c r="T535" s="549"/>
    </row>
    <row r="536" spans="2:20" ht="30" hidden="1" customHeight="1"/>
    <row r="537" spans="2:20" ht="30" hidden="1" customHeight="1"/>
    <row r="538" spans="2:20" ht="30" hidden="1" customHeight="1">
      <c r="B538" s="68">
        <v>25</v>
      </c>
      <c r="C538" s="594" t="s">
        <v>53</v>
      </c>
      <c r="D538" s="595"/>
      <c r="E538" s="596"/>
      <c r="F538" s="597" t="str">
        <f>IFERROR(VLOOKUP(B538,LISTA_OFERENTES,2,FALSE)," ")</f>
        <v>O25</v>
      </c>
      <c r="G538" s="598"/>
      <c r="H538" s="598"/>
      <c r="I538" s="598"/>
      <c r="J538" s="598"/>
      <c r="K538" s="598"/>
      <c r="L538" s="598"/>
      <c r="M538" s="598"/>
      <c r="N538" s="598"/>
      <c r="O538" s="599"/>
      <c r="P538" s="600" t="s">
        <v>75</v>
      </c>
      <c r="Q538" s="601"/>
      <c r="R538" s="602"/>
      <c r="S538" s="2">
        <f>5-(INT(COUNTBLANK(C541:C555))-10)</f>
        <v>0</v>
      </c>
      <c r="T538" s="3"/>
    </row>
    <row r="539" spans="2:20" ht="48" hidden="1" customHeight="1">
      <c r="B539" s="611" t="s">
        <v>40</v>
      </c>
      <c r="C539" s="603" t="s">
        <v>15</v>
      </c>
      <c r="D539" s="603" t="s">
        <v>16</v>
      </c>
      <c r="E539" s="603" t="s">
        <v>17</v>
      </c>
      <c r="F539" s="603" t="s">
        <v>18</v>
      </c>
      <c r="G539" s="603" t="s">
        <v>19</v>
      </c>
      <c r="H539" s="603" t="s">
        <v>20</v>
      </c>
      <c r="I539" s="603" t="s">
        <v>21</v>
      </c>
      <c r="J539" s="608" t="s">
        <v>44</v>
      </c>
      <c r="K539" s="609"/>
      <c r="L539" s="609"/>
      <c r="M539" s="610"/>
      <c r="N539" s="603" t="s">
        <v>54</v>
      </c>
      <c r="O539" s="603" t="s">
        <v>55</v>
      </c>
      <c r="P539" s="103" t="s">
        <v>56</v>
      </c>
      <c r="Q539" s="103"/>
      <c r="R539" s="603" t="s">
        <v>57</v>
      </c>
      <c r="S539" s="603" t="s">
        <v>58</v>
      </c>
      <c r="T539" s="603" t="str">
        <f>T231</f>
        <v>CUMPLE CON EL REQUERIMIENTO OBLIGATORIO DE HABER EJECUTADO CONTRATOS REGISTRADOS EN EL RUP CON LA CLASIFICACIÓN EN EL CÓDIGOS 43232604.</v>
      </c>
    </row>
    <row r="540" spans="2:20" ht="76.5" hidden="1" customHeight="1">
      <c r="B540" s="612"/>
      <c r="C540" s="604"/>
      <c r="D540" s="604"/>
      <c r="E540" s="604"/>
      <c r="F540" s="604"/>
      <c r="G540" s="604"/>
      <c r="H540" s="604"/>
      <c r="I540" s="604"/>
      <c r="J540" s="605" t="s">
        <v>60</v>
      </c>
      <c r="K540" s="606"/>
      <c r="L540" s="606"/>
      <c r="M540" s="607"/>
      <c r="N540" s="604"/>
      <c r="O540" s="604"/>
      <c r="P540" s="4" t="s">
        <v>13</v>
      </c>
      <c r="Q540" s="4" t="s">
        <v>59</v>
      </c>
      <c r="R540" s="604"/>
      <c r="S540" s="604"/>
      <c r="T540" s="604"/>
    </row>
    <row r="541" spans="2:20" ht="30" hidden="1" customHeight="1">
      <c r="B541" s="574">
        <v>1</v>
      </c>
      <c r="C541" s="550"/>
      <c r="D541" s="550"/>
      <c r="E541" s="550"/>
      <c r="F541" s="550"/>
      <c r="G541" s="553"/>
      <c r="H541" s="556"/>
      <c r="I541" s="559"/>
      <c r="J541" s="228"/>
      <c r="K541" s="101">
        <f>+$K$13</f>
        <v>43232604</v>
      </c>
      <c r="L541" s="228"/>
      <c r="M541" s="101">
        <f>+$M$13</f>
        <v>0</v>
      </c>
      <c r="N541" s="562"/>
      <c r="O541" s="562"/>
      <c r="P541" s="580"/>
      <c r="Q541" s="568"/>
      <c r="R541" s="568"/>
      <c r="S541" s="571">
        <f>IF(COUNTIF(J541:M543,"CUMPLE")&gt;=1,(G541*I541),0)* (IF(N541="PRESENTÓ CERTIFICADO",1,0))* (IF(O541="ACORDE A ITEM 5.2.1 (T.R.)",1,0) )* ( IF(OR(Q541="SIN OBSERVACIÓN", Q541="REQUERIMIENTOS SUBSANADOS"),1,0)) *(IF(OR(R541="NINGUNO", R541="CUMPLEN CON LO SOLICITADO"),1,0))</f>
        <v>0</v>
      </c>
      <c r="T541" s="586"/>
    </row>
    <row r="542" spans="2:20" ht="30" hidden="1" customHeight="1">
      <c r="B542" s="575"/>
      <c r="C542" s="551"/>
      <c r="D542" s="551"/>
      <c r="E542" s="551"/>
      <c r="F542" s="551"/>
      <c r="G542" s="554"/>
      <c r="H542" s="557"/>
      <c r="I542" s="560"/>
      <c r="J542" s="228"/>
      <c r="K542" s="101">
        <f>+$K$14</f>
        <v>0</v>
      </c>
      <c r="L542" s="228"/>
      <c r="M542" s="101">
        <f>+$M$14</f>
        <v>0</v>
      </c>
      <c r="N542" s="563"/>
      <c r="O542" s="563"/>
      <c r="P542" s="581"/>
      <c r="Q542" s="569"/>
      <c r="R542" s="569"/>
      <c r="S542" s="572"/>
      <c r="T542" s="587"/>
    </row>
    <row r="543" spans="2:20" ht="30" hidden="1" customHeight="1">
      <c r="B543" s="576"/>
      <c r="C543" s="552"/>
      <c r="D543" s="552"/>
      <c r="E543" s="552"/>
      <c r="F543" s="552"/>
      <c r="G543" s="555"/>
      <c r="H543" s="558"/>
      <c r="I543" s="561"/>
      <c r="J543" s="228"/>
      <c r="K543" s="101">
        <f>+$K$15</f>
        <v>0</v>
      </c>
      <c r="L543" s="228"/>
      <c r="M543" s="101"/>
      <c r="N543" s="564"/>
      <c r="O543" s="564"/>
      <c r="P543" s="582"/>
      <c r="Q543" s="570"/>
      <c r="R543" s="570"/>
      <c r="S543" s="573"/>
      <c r="T543" s="587"/>
    </row>
    <row r="544" spans="2:20" ht="30" hidden="1" customHeight="1">
      <c r="B544" s="574">
        <v>2</v>
      </c>
      <c r="C544" s="577"/>
      <c r="D544" s="577"/>
      <c r="E544" s="577"/>
      <c r="F544" s="577"/>
      <c r="G544" s="589"/>
      <c r="H544" s="556"/>
      <c r="I544" s="559"/>
      <c r="J544" s="228"/>
      <c r="K544" s="101">
        <f>+$K$13</f>
        <v>43232604</v>
      </c>
      <c r="L544" s="228"/>
      <c r="M544" s="101">
        <f>+$M$13</f>
        <v>0</v>
      </c>
      <c r="N544" s="562"/>
      <c r="O544" s="562"/>
      <c r="P544" s="580"/>
      <c r="Q544" s="568"/>
      <c r="R544" s="568"/>
      <c r="S544" s="571">
        <f>IF(COUNTIF(J544:M546,"CUMPLE")&gt;=1,(G544*I544),0)* (IF(N544="PRESENTÓ CERTIFICADO",1,0))* (IF(O544="ACORDE A ITEM 5.2.1 (T.R.)",1,0) )* ( IF(OR(Q544="SIN OBSERVACIÓN", Q544="REQUERIMIENTOS SUBSANADOS"),1,0)) *(IF(OR(R544="NINGUNO", R544="CUMPLEN CON LO SOLICITADO"),1,0))</f>
        <v>0</v>
      </c>
      <c r="T544" s="587"/>
    </row>
    <row r="545" spans="2:20" ht="30" hidden="1" customHeight="1">
      <c r="B545" s="575"/>
      <c r="C545" s="578"/>
      <c r="D545" s="578"/>
      <c r="E545" s="578"/>
      <c r="F545" s="578"/>
      <c r="G545" s="590"/>
      <c r="H545" s="557"/>
      <c r="I545" s="560"/>
      <c r="J545" s="228"/>
      <c r="K545" s="101">
        <f>+$K$14</f>
        <v>0</v>
      </c>
      <c r="L545" s="228"/>
      <c r="M545" s="101">
        <f>+$M$14</f>
        <v>0</v>
      </c>
      <c r="N545" s="563"/>
      <c r="O545" s="563"/>
      <c r="P545" s="581"/>
      <c r="Q545" s="569"/>
      <c r="R545" s="569"/>
      <c r="S545" s="572"/>
      <c r="T545" s="587"/>
    </row>
    <row r="546" spans="2:20" ht="30" hidden="1" customHeight="1">
      <c r="B546" s="576"/>
      <c r="C546" s="579"/>
      <c r="D546" s="579"/>
      <c r="E546" s="579"/>
      <c r="F546" s="579"/>
      <c r="G546" s="591"/>
      <c r="H546" s="558"/>
      <c r="I546" s="561"/>
      <c r="J546" s="228"/>
      <c r="K546" s="101">
        <f>+$K$15</f>
        <v>0</v>
      </c>
      <c r="L546" s="228"/>
      <c r="M546" s="101"/>
      <c r="N546" s="564"/>
      <c r="O546" s="564"/>
      <c r="P546" s="582"/>
      <c r="Q546" s="570"/>
      <c r="R546" s="570"/>
      <c r="S546" s="573"/>
      <c r="T546" s="587"/>
    </row>
    <row r="547" spans="2:20" ht="30" hidden="1" customHeight="1">
      <c r="B547" s="574">
        <v>3</v>
      </c>
      <c r="C547" s="550"/>
      <c r="D547" s="550"/>
      <c r="E547" s="550"/>
      <c r="F547" s="550"/>
      <c r="G547" s="553"/>
      <c r="H547" s="556"/>
      <c r="I547" s="559"/>
      <c r="J547" s="228"/>
      <c r="K547" s="101">
        <f>+$K$13</f>
        <v>43232604</v>
      </c>
      <c r="L547" s="228"/>
      <c r="M547" s="101">
        <f>+$M$13</f>
        <v>0</v>
      </c>
      <c r="N547" s="562"/>
      <c r="O547" s="562"/>
      <c r="P547" s="580"/>
      <c r="Q547" s="568"/>
      <c r="R547" s="568"/>
      <c r="S547" s="571">
        <f>IF(COUNTIF(J547:M549,"CUMPLE")&gt;=1,(G547*I547),0)* (IF(N547="PRESENTÓ CERTIFICADO",1,0))* (IF(O547="ACORDE A ITEM 5.2.1 (T.R.)",1,0) )* ( IF(OR(Q547="SIN OBSERVACIÓN", Q547="REQUERIMIENTOS SUBSANADOS"),1,0)) *(IF(OR(R547="NINGUNO", R547="CUMPLEN CON LO SOLICITADO"),1,0))</f>
        <v>0</v>
      </c>
      <c r="T547" s="587"/>
    </row>
    <row r="548" spans="2:20" ht="30" hidden="1" customHeight="1">
      <c r="B548" s="575"/>
      <c r="C548" s="551"/>
      <c r="D548" s="551"/>
      <c r="E548" s="551"/>
      <c r="F548" s="551"/>
      <c r="G548" s="554"/>
      <c r="H548" s="557"/>
      <c r="I548" s="560"/>
      <c r="J548" s="228"/>
      <c r="K548" s="101">
        <f>+$K$14</f>
        <v>0</v>
      </c>
      <c r="L548" s="228"/>
      <c r="M548" s="101">
        <f>+$M$14</f>
        <v>0</v>
      </c>
      <c r="N548" s="563"/>
      <c r="O548" s="563"/>
      <c r="P548" s="581"/>
      <c r="Q548" s="569"/>
      <c r="R548" s="569"/>
      <c r="S548" s="572"/>
      <c r="T548" s="587"/>
    </row>
    <row r="549" spans="2:20" ht="30" hidden="1" customHeight="1">
      <c r="B549" s="576"/>
      <c r="C549" s="552"/>
      <c r="D549" s="552"/>
      <c r="E549" s="552"/>
      <c r="F549" s="552"/>
      <c r="G549" s="555"/>
      <c r="H549" s="558"/>
      <c r="I549" s="561"/>
      <c r="J549" s="228"/>
      <c r="K549" s="101">
        <f>+$K$15</f>
        <v>0</v>
      </c>
      <c r="L549" s="228"/>
      <c r="M549" s="101"/>
      <c r="N549" s="564"/>
      <c r="O549" s="564"/>
      <c r="P549" s="582"/>
      <c r="Q549" s="570"/>
      <c r="R549" s="570"/>
      <c r="S549" s="573"/>
      <c r="T549" s="587"/>
    </row>
    <row r="550" spans="2:20" ht="30" hidden="1" customHeight="1">
      <c r="B550" s="574">
        <v>4</v>
      </c>
      <c r="C550" s="577"/>
      <c r="D550" s="577"/>
      <c r="E550" s="577"/>
      <c r="F550" s="577"/>
      <c r="G550" s="589"/>
      <c r="H550" s="556"/>
      <c r="I550" s="695"/>
      <c r="J550" s="228"/>
      <c r="K550" s="101">
        <f>+$K$13</f>
        <v>43232604</v>
      </c>
      <c r="L550" s="228"/>
      <c r="M550" s="101">
        <f>+$M$13</f>
        <v>0</v>
      </c>
      <c r="N550" s="562"/>
      <c r="O550" s="562"/>
      <c r="P550" s="565"/>
      <c r="Q550" s="583"/>
      <c r="R550" s="583"/>
      <c r="S550" s="571">
        <f>IF(COUNTIF(J550:M552,"CUMPLE")&gt;=1,(G550*I550),0)* (IF(N550="PRESENTÓ CERTIFICADO",1,0))* (IF(O550="ACORDE A ITEM 5.2.1 (T.R.)",1,0) )* ( IF(OR(Q550="SIN OBSERVACIÓN", Q550="REQUERIMIENTOS SUBSANADOS"),1,0)) *(IF(OR(R550="NINGUNO", R550="CUMPLEN CON LO SOLICITADO"),1,0))</f>
        <v>0</v>
      </c>
      <c r="T550" s="587"/>
    </row>
    <row r="551" spans="2:20" ht="30" hidden="1" customHeight="1">
      <c r="B551" s="575"/>
      <c r="C551" s="578"/>
      <c r="D551" s="578"/>
      <c r="E551" s="578"/>
      <c r="F551" s="578"/>
      <c r="G551" s="590"/>
      <c r="H551" s="557"/>
      <c r="I551" s="696"/>
      <c r="J551" s="228"/>
      <c r="K551" s="101">
        <f>+$K$14</f>
        <v>0</v>
      </c>
      <c r="L551" s="228"/>
      <c r="M551" s="101">
        <f>+$M$14</f>
        <v>0</v>
      </c>
      <c r="N551" s="563"/>
      <c r="O551" s="563"/>
      <c r="P551" s="566"/>
      <c r="Q551" s="584"/>
      <c r="R551" s="584"/>
      <c r="S551" s="572"/>
      <c r="T551" s="587"/>
    </row>
    <row r="552" spans="2:20" ht="30" hidden="1" customHeight="1">
      <c r="B552" s="576"/>
      <c r="C552" s="579"/>
      <c r="D552" s="579"/>
      <c r="E552" s="579"/>
      <c r="F552" s="579"/>
      <c r="G552" s="591"/>
      <c r="H552" s="558"/>
      <c r="I552" s="697"/>
      <c r="J552" s="228"/>
      <c r="K552" s="101">
        <f>+$K$15</f>
        <v>0</v>
      </c>
      <c r="L552" s="228"/>
      <c r="M552" s="101"/>
      <c r="N552" s="564"/>
      <c r="O552" s="564"/>
      <c r="P552" s="567"/>
      <c r="Q552" s="585"/>
      <c r="R552" s="585"/>
      <c r="S552" s="573"/>
      <c r="T552" s="587"/>
    </row>
    <row r="553" spans="2:20" ht="30" hidden="1" customHeight="1">
      <c r="B553" s="574">
        <v>5</v>
      </c>
      <c r="C553" s="550"/>
      <c r="D553" s="550"/>
      <c r="E553" s="550"/>
      <c r="F553" s="550"/>
      <c r="G553" s="553"/>
      <c r="H553" s="556"/>
      <c r="I553" s="559"/>
      <c r="J553" s="228"/>
      <c r="K553" s="101">
        <f>+$K$13</f>
        <v>43232604</v>
      </c>
      <c r="L553" s="228"/>
      <c r="M553" s="101">
        <f>+$M$13</f>
        <v>0</v>
      </c>
      <c r="N553" s="562"/>
      <c r="O553" s="562"/>
      <c r="P553" s="580"/>
      <c r="Q553" s="568"/>
      <c r="R553" s="568"/>
      <c r="S553" s="571">
        <f>IF(COUNTIF(J553:M555,"CUMPLE")&gt;=1,(G553*I553),0)* (IF(N553="PRESENTÓ CERTIFICADO",1,0))* (IF(O553="ACORDE A ITEM 5.2.1 (T.R.)",1,0) )* ( IF(OR(Q553="SIN OBSERVACIÓN", Q553="REQUERIMIENTOS SUBSANADOS"),1,0)) *(IF(OR(R553="NINGUNO", R553="CUMPLEN CON LO SOLICITADO"),1,0))</f>
        <v>0</v>
      </c>
      <c r="T553" s="587"/>
    </row>
    <row r="554" spans="2:20" ht="30" hidden="1" customHeight="1">
      <c r="B554" s="575"/>
      <c r="C554" s="551"/>
      <c r="D554" s="551"/>
      <c r="E554" s="551"/>
      <c r="F554" s="551"/>
      <c r="G554" s="554"/>
      <c r="H554" s="557"/>
      <c r="I554" s="560"/>
      <c r="J554" s="228"/>
      <c r="K554" s="101">
        <f>+$K$14</f>
        <v>0</v>
      </c>
      <c r="L554" s="228"/>
      <c r="M554" s="101">
        <f>+$M$14</f>
        <v>0</v>
      </c>
      <c r="N554" s="563"/>
      <c r="O554" s="563"/>
      <c r="P554" s="581"/>
      <c r="Q554" s="569"/>
      <c r="R554" s="569"/>
      <c r="S554" s="572"/>
      <c r="T554" s="587"/>
    </row>
    <row r="555" spans="2:20" ht="30" hidden="1" customHeight="1">
      <c r="B555" s="576"/>
      <c r="C555" s="552"/>
      <c r="D555" s="552"/>
      <c r="E555" s="552"/>
      <c r="F555" s="552"/>
      <c r="G555" s="555"/>
      <c r="H555" s="558"/>
      <c r="I555" s="561"/>
      <c r="J555" s="228"/>
      <c r="K555" s="101">
        <f>+$K$15</f>
        <v>0</v>
      </c>
      <c r="L555" s="228"/>
      <c r="M555" s="101"/>
      <c r="N555" s="564"/>
      <c r="O555" s="564"/>
      <c r="P555" s="582"/>
      <c r="Q555" s="570"/>
      <c r="R555" s="570"/>
      <c r="S555" s="573"/>
      <c r="T555" s="588"/>
    </row>
    <row r="556" spans="2:20" ht="30" hidden="1" customHeight="1">
      <c r="B556" s="540" t="str">
        <f>IF(S557=" "," ",IF(S557&gt;=$H$6,"CUMPLE CON LA EXPERIENCIA REQUERIDA","NO CUMPLE CON LA EXPERIENCIA REQUERIDA"))</f>
        <v>NO CUMPLE CON LA EXPERIENCIA REQUERIDA</v>
      </c>
      <c r="C556" s="541"/>
      <c r="D556" s="541"/>
      <c r="E556" s="541"/>
      <c r="F556" s="541"/>
      <c r="G556" s="541"/>
      <c r="H556" s="541"/>
      <c r="I556" s="541"/>
      <c r="J556" s="541"/>
      <c r="K556" s="541"/>
      <c r="L556" s="541"/>
      <c r="M556" s="541"/>
      <c r="N556" s="541"/>
      <c r="O556" s="542"/>
      <c r="P556" s="546" t="s">
        <v>22</v>
      </c>
      <c r="Q556" s="547"/>
      <c r="R556" s="311"/>
      <c r="S556" s="6">
        <f>IF(T541="SI",SUM(S541:S555),0)</f>
        <v>0</v>
      </c>
      <c r="T556" s="548" t="str">
        <f>IF(S557=" "," ",IF(S557&gt;=$H$6,"CUMPLE","NO CUMPLE"))</f>
        <v>NO CUMPLE</v>
      </c>
    </row>
    <row r="557" spans="2:20" ht="30" hidden="1" customHeight="1">
      <c r="B557" s="543"/>
      <c r="C557" s="544"/>
      <c r="D557" s="544"/>
      <c r="E557" s="544"/>
      <c r="F557" s="544"/>
      <c r="G557" s="544"/>
      <c r="H557" s="544"/>
      <c r="I557" s="544"/>
      <c r="J557" s="544"/>
      <c r="K557" s="544"/>
      <c r="L557" s="544"/>
      <c r="M557" s="544"/>
      <c r="N557" s="544"/>
      <c r="O557" s="545"/>
      <c r="P557" s="546" t="s">
        <v>24</v>
      </c>
      <c r="Q557" s="547"/>
      <c r="R557" s="311"/>
      <c r="S557" s="55">
        <f>IFERROR((S556/$P$6)," ")</f>
        <v>0</v>
      </c>
      <c r="T557" s="549"/>
    </row>
    <row r="558" spans="2:20" ht="30" hidden="1" customHeight="1"/>
    <row r="559" spans="2:20" ht="30" hidden="1" customHeight="1"/>
    <row r="560" spans="2:20" ht="30" hidden="1" customHeight="1">
      <c r="B560" s="68">
        <v>26</v>
      </c>
      <c r="C560" s="594" t="s">
        <v>53</v>
      </c>
      <c r="D560" s="595"/>
      <c r="E560" s="596"/>
      <c r="F560" s="597" t="str">
        <f>IFERROR(VLOOKUP(B560,LISTA_OFERENTES,2,FALSE)," ")</f>
        <v>O26</v>
      </c>
      <c r="G560" s="598"/>
      <c r="H560" s="598"/>
      <c r="I560" s="598"/>
      <c r="J560" s="598"/>
      <c r="K560" s="598"/>
      <c r="L560" s="598"/>
      <c r="M560" s="598"/>
      <c r="N560" s="598"/>
      <c r="O560" s="599"/>
      <c r="P560" s="600" t="s">
        <v>75</v>
      </c>
      <c r="Q560" s="601"/>
      <c r="R560" s="602"/>
      <c r="S560" s="2">
        <f>5-(INT(COUNTBLANK(C563:C577))-10)</f>
        <v>0</v>
      </c>
      <c r="T560" s="3"/>
    </row>
    <row r="561" spans="2:20" ht="30" hidden="1" customHeight="1">
      <c r="B561" s="611" t="s">
        <v>40</v>
      </c>
      <c r="C561" s="603" t="s">
        <v>15</v>
      </c>
      <c r="D561" s="603" t="s">
        <v>16</v>
      </c>
      <c r="E561" s="603" t="s">
        <v>17</v>
      </c>
      <c r="F561" s="603" t="s">
        <v>18</v>
      </c>
      <c r="G561" s="603" t="s">
        <v>19</v>
      </c>
      <c r="H561" s="603" t="s">
        <v>20</v>
      </c>
      <c r="I561" s="603" t="s">
        <v>21</v>
      </c>
      <c r="J561" s="608" t="s">
        <v>44</v>
      </c>
      <c r="K561" s="609"/>
      <c r="L561" s="609"/>
      <c r="M561" s="610"/>
      <c r="N561" s="603" t="s">
        <v>54</v>
      </c>
      <c r="O561" s="603" t="s">
        <v>55</v>
      </c>
      <c r="P561" s="103" t="s">
        <v>56</v>
      </c>
      <c r="Q561" s="103"/>
      <c r="R561" s="603" t="s">
        <v>57</v>
      </c>
      <c r="S561" s="603" t="s">
        <v>58</v>
      </c>
      <c r="T561" s="603" t="str">
        <f>T253</f>
        <v>CUMPLE CON EL REQUERIMIENTO OBLIGATORIO DE HABER EJECUTADO CONTRATOS REGISTRADOS EN EL RUP CON LA CLASIFICACIÓN EN EL CÓDIGOS 43232604.</v>
      </c>
    </row>
    <row r="562" spans="2:20" ht="87" hidden="1" customHeight="1">
      <c r="B562" s="612"/>
      <c r="C562" s="604"/>
      <c r="D562" s="604"/>
      <c r="E562" s="604"/>
      <c r="F562" s="604"/>
      <c r="G562" s="604"/>
      <c r="H562" s="604"/>
      <c r="I562" s="604"/>
      <c r="J562" s="605" t="s">
        <v>60</v>
      </c>
      <c r="K562" s="606"/>
      <c r="L562" s="606"/>
      <c r="M562" s="607"/>
      <c r="N562" s="604"/>
      <c r="O562" s="604"/>
      <c r="P562" s="4" t="s">
        <v>13</v>
      </c>
      <c r="Q562" s="4" t="s">
        <v>59</v>
      </c>
      <c r="R562" s="604"/>
      <c r="S562" s="604"/>
      <c r="T562" s="604"/>
    </row>
    <row r="563" spans="2:20" ht="30" hidden="1" customHeight="1">
      <c r="B563" s="574">
        <v>1</v>
      </c>
      <c r="C563" s="550"/>
      <c r="D563" s="550"/>
      <c r="E563" s="550"/>
      <c r="F563" s="550"/>
      <c r="G563" s="553"/>
      <c r="H563" s="556"/>
      <c r="I563" s="559"/>
      <c r="J563" s="228"/>
      <c r="K563" s="101">
        <f>+$K$13</f>
        <v>43232604</v>
      </c>
      <c r="L563" s="228"/>
      <c r="M563" s="101">
        <f>+$M$13</f>
        <v>0</v>
      </c>
      <c r="N563" s="562"/>
      <c r="O563" s="562"/>
      <c r="P563" s="580"/>
      <c r="Q563" s="568"/>
      <c r="R563" s="568"/>
      <c r="S563" s="571">
        <f>IF(COUNTIF(J563:M565,"CUMPLE")&gt;=1,(G563*I563),0)* (IF(N563="PRESENTÓ CERTIFICADO",1,0))* (IF(O563="ACORDE A ITEM 5.2.1 (T.R.)",1,0) )* ( IF(OR(Q563="SIN OBSERVACIÓN", Q563="REQUERIMIENTOS SUBSANADOS"),1,0)) *(IF(OR(R563="NINGUNO", R563="CUMPLEN CON LO SOLICITADO"),1,0))</f>
        <v>0</v>
      </c>
      <c r="T563" s="586"/>
    </row>
    <row r="564" spans="2:20" ht="30" hidden="1" customHeight="1">
      <c r="B564" s="575"/>
      <c r="C564" s="551"/>
      <c r="D564" s="551"/>
      <c r="E564" s="551"/>
      <c r="F564" s="551"/>
      <c r="G564" s="554"/>
      <c r="H564" s="557"/>
      <c r="I564" s="560"/>
      <c r="J564" s="228"/>
      <c r="K564" s="101">
        <f>+$K$14</f>
        <v>0</v>
      </c>
      <c r="L564" s="228"/>
      <c r="M564" s="101">
        <f>+$M$14</f>
        <v>0</v>
      </c>
      <c r="N564" s="563"/>
      <c r="O564" s="563"/>
      <c r="P564" s="581"/>
      <c r="Q564" s="569"/>
      <c r="R564" s="569"/>
      <c r="S564" s="572"/>
      <c r="T564" s="587"/>
    </row>
    <row r="565" spans="2:20" ht="30" hidden="1" customHeight="1">
      <c r="B565" s="576"/>
      <c r="C565" s="552"/>
      <c r="D565" s="552"/>
      <c r="E565" s="552"/>
      <c r="F565" s="552"/>
      <c r="G565" s="555"/>
      <c r="H565" s="558"/>
      <c r="I565" s="561"/>
      <c r="J565" s="228"/>
      <c r="K565" s="101">
        <f>+$K$15</f>
        <v>0</v>
      </c>
      <c r="L565" s="228"/>
      <c r="M565" s="101"/>
      <c r="N565" s="564"/>
      <c r="O565" s="564"/>
      <c r="P565" s="582"/>
      <c r="Q565" s="570"/>
      <c r="R565" s="570"/>
      <c r="S565" s="573"/>
      <c r="T565" s="587"/>
    </row>
    <row r="566" spans="2:20" ht="30" hidden="1" customHeight="1">
      <c r="B566" s="574">
        <v>2</v>
      </c>
      <c r="C566" s="577"/>
      <c r="D566" s="577"/>
      <c r="E566" s="577"/>
      <c r="F566" s="577"/>
      <c r="G566" s="589"/>
      <c r="H566" s="556"/>
      <c r="I566" s="695"/>
      <c r="J566" s="228"/>
      <c r="K566" s="101">
        <f>+$K$13</f>
        <v>43232604</v>
      </c>
      <c r="L566" s="228"/>
      <c r="M566" s="101">
        <f>+$M$13</f>
        <v>0</v>
      </c>
      <c r="N566" s="562"/>
      <c r="O566" s="562"/>
      <c r="P566" s="580"/>
      <c r="Q566" s="568"/>
      <c r="R566" s="568"/>
      <c r="S566" s="571">
        <f>IF(COUNTIF(J566:M568,"CUMPLE")&gt;=1,(G566*I566),0)* (IF(N566="PRESENTÓ CERTIFICADO",1,0))* (IF(O566="ACORDE A ITEM 5.2.1 (T.R.)",1,0) )* ( IF(OR(Q566="SIN OBSERVACIÓN", Q566="REQUERIMIENTOS SUBSANADOS"),1,0)) *(IF(OR(R566="NINGUNO", R566="CUMPLEN CON LO SOLICITADO"),1,0))</f>
        <v>0</v>
      </c>
      <c r="T566" s="587"/>
    </row>
    <row r="567" spans="2:20" ht="30" hidden="1" customHeight="1">
      <c r="B567" s="575"/>
      <c r="C567" s="578"/>
      <c r="D567" s="578"/>
      <c r="E567" s="578"/>
      <c r="F567" s="578"/>
      <c r="G567" s="590"/>
      <c r="H567" s="557"/>
      <c r="I567" s="696"/>
      <c r="J567" s="228"/>
      <c r="K567" s="101">
        <f>+$K$14</f>
        <v>0</v>
      </c>
      <c r="L567" s="228"/>
      <c r="M567" s="101">
        <f>+$M$14</f>
        <v>0</v>
      </c>
      <c r="N567" s="563"/>
      <c r="O567" s="563"/>
      <c r="P567" s="581"/>
      <c r="Q567" s="569"/>
      <c r="R567" s="569"/>
      <c r="S567" s="572"/>
      <c r="T567" s="587"/>
    </row>
    <row r="568" spans="2:20" ht="30" hidden="1" customHeight="1">
      <c r="B568" s="576"/>
      <c r="C568" s="579"/>
      <c r="D568" s="579"/>
      <c r="E568" s="579"/>
      <c r="F568" s="579"/>
      <c r="G568" s="591"/>
      <c r="H568" s="558"/>
      <c r="I568" s="697"/>
      <c r="J568" s="228"/>
      <c r="K568" s="101">
        <f>+$K$15</f>
        <v>0</v>
      </c>
      <c r="L568" s="228"/>
      <c r="M568" s="101"/>
      <c r="N568" s="564"/>
      <c r="O568" s="564"/>
      <c r="P568" s="582"/>
      <c r="Q568" s="570"/>
      <c r="R568" s="570"/>
      <c r="S568" s="573"/>
      <c r="T568" s="587"/>
    </row>
    <row r="569" spans="2:20" ht="30" hidden="1" customHeight="1">
      <c r="B569" s="574">
        <v>3</v>
      </c>
      <c r="C569" s="550"/>
      <c r="D569" s="550"/>
      <c r="E569" s="550"/>
      <c r="F569" s="550"/>
      <c r="G569" s="553"/>
      <c r="H569" s="556"/>
      <c r="I569" s="695"/>
      <c r="J569" s="228"/>
      <c r="K569" s="101">
        <f>+$K$13</f>
        <v>43232604</v>
      </c>
      <c r="L569" s="228"/>
      <c r="M569" s="101">
        <f>+$M$13</f>
        <v>0</v>
      </c>
      <c r="N569" s="562"/>
      <c r="O569" s="562"/>
      <c r="P569" s="580"/>
      <c r="Q569" s="568"/>
      <c r="R569" s="568"/>
      <c r="S569" s="571">
        <f>IF(COUNTIF(J569:M571,"CUMPLE")&gt;=1,(G569*I569),0)* (IF(N569="PRESENTÓ CERTIFICADO",1,0))* (IF(O569="ACORDE A ITEM 5.2.1 (T.R.)",1,0) )* ( IF(OR(Q569="SIN OBSERVACIÓN", Q569="REQUERIMIENTOS SUBSANADOS"),1,0)) *(IF(OR(R569="NINGUNO", R569="CUMPLEN CON LO SOLICITADO"),1,0))</f>
        <v>0</v>
      </c>
      <c r="T569" s="587"/>
    </row>
    <row r="570" spans="2:20" ht="30" hidden="1" customHeight="1">
      <c r="B570" s="575"/>
      <c r="C570" s="551"/>
      <c r="D570" s="551"/>
      <c r="E570" s="551"/>
      <c r="F570" s="551"/>
      <c r="G570" s="554"/>
      <c r="H570" s="557"/>
      <c r="I570" s="696"/>
      <c r="J570" s="228"/>
      <c r="K570" s="101">
        <f>+$K$14</f>
        <v>0</v>
      </c>
      <c r="L570" s="228"/>
      <c r="M570" s="101">
        <f>+$M$14</f>
        <v>0</v>
      </c>
      <c r="N570" s="563"/>
      <c r="O570" s="563"/>
      <c r="P570" s="581"/>
      <c r="Q570" s="569"/>
      <c r="R570" s="569"/>
      <c r="S570" s="572"/>
      <c r="T570" s="587"/>
    </row>
    <row r="571" spans="2:20" ht="30" hidden="1" customHeight="1">
      <c r="B571" s="576"/>
      <c r="C571" s="552"/>
      <c r="D571" s="552"/>
      <c r="E571" s="552"/>
      <c r="F571" s="552"/>
      <c r="G571" s="555"/>
      <c r="H571" s="558"/>
      <c r="I571" s="697"/>
      <c r="J571" s="228"/>
      <c r="K571" s="101">
        <f>+$K$15</f>
        <v>0</v>
      </c>
      <c r="L571" s="228"/>
      <c r="M571" s="101"/>
      <c r="N571" s="564"/>
      <c r="O571" s="564"/>
      <c r="P571" s="582"/>
      <c r="Q571" s="570"/>
      <c r="R571" s="570"/>
      <c r="S571" s="573"/>
      <c r="T571" s="587"/>
    </row>
    <row r="572" spans="2:20" ht="30" hidden="1" customHeight="1">
      <c r="B572" s="574">
        <v>4</v>
      </c>
      <c r="C572" s="577"/>
      <c r="D572" s="577"/>
      <c r="E572" s="577"/>
      <c r="F572" s="577"/>
      <c r="G572" s="589"/>
      <c r="H572" s="556"/>
      <c r="I572" s="695"/>
      <c r="J572" s="228"/>
      <c r="K572" s="101">
        <f>+$K$13</f>
        <v>43232604</v>
      </c>
      <c r="L572" s="228"/>
      <c r="M572" s="101">
        <f>+$M$13</f>
        <v>0</v>
      </c>
      <c r="N572" s="562"/>
      <c r="O572" s="562"/>
      <c r="P572" s="580"/>
      <c r="Q572" s="568"/>
      <c r="R572" s="568"/>
      <c r="S572" s="571">
        <f>IF(COUNTIF(J572:M574,"CUMPLE")&gt;=1,(G572*I572),0)* (IF(N572="PRESENTÓ CERTIFICADO",1,0))* (IF(O572="ACORDE A ITEM 5.2.1 (T.R.)",1,0) )* ( IF(OR(Q572="SIN OBSERVACIÓN", Q572="REQUERIMIENTOS SUBSANADOS"),1,0)) *(IF(OR(R572="NINGUNO", R572="CUMPLEN CON LO SOLICITADO"),1,0))</f>
        <v>0</v>
      </c>
      <c r="T572" s="587"/>
    </row>
    <row r="573" spans="2:20" ht="30" hidden="1" customHeight="1">
      <c r="B573" s="575"/>
      <c r="C573" s="578"/>
      <c r="D573" s="578"/>
      <c r="E573" s="578"/>
      <c r="F573" s="578"/>
      <c r="G573" s="590"/>
      <c r="H573" s="557"/>
      <c r="I573" s="696"/>
      <c r="J573" s="228"/>
      <c r="K573" s="101">
        <f>+$K$14</f>
        <v>0</v>
      </c>
      <c r="L573" s="228"/>
      <c r="M573" s="101">
        <f>+$M$14</f>
        <v>0</v>
      </c>
      <c r="N573" s="563"/>
      <c r="O573" s="563"/>
      <c r="P573" s="581"/>
      <c r="Q573" s="569"/>
      <c r="R573" s="569"/>
      <c r="S573" s="572"/>
      <c r="T573" s="587"/>
    </row>
    <row r="574" spans="2:20" ht="30" hidden="1" customHeight="1">
      <c r="B574" s="576"/>
      <c r="C574" s="579"/>
      <c r="D574" s="579"/>
      <c r="E574" s="579"/>
      <c r="F574" s="579"/>
      <c r="G574" s="591"/>
      <c r="H574" s="558"/>
      <c r="I574" s="697"/>
      <c r="J574" s="228"/>
      <c r="K574" s="101">
        <f>+$K$15</f>
        <v>0</v>
      </c>
      <c r="L574" s="228"/>
      <c r="M574" s="101"/>
      <c r="N574" s="564"/>
      <c r="O574" s="564"/>
      <c r="P574" s="582"/>
      <c r="Q574" s="570"/>
      <c r="R574" s="570"/>
      <c r="S574" s="573"/>
      <c r="T574" s="587"/>
    </row>
    <row r="575" spans="2:20" ht="30" hidden="1" customHeight="1">
      <c r="B575" s="574">
        <v>5</v>
      </c>
      <c r="C575" s="550"/>
      <c r="D575" s="550"/>
      <c r="E575" s="550"/>
      <c r="F575" s="550"/>
      <c r="G575" s="553"/>
      <c r="H575" s="556"/>
      <c r="I575" s="559"/>
      <c r="J575" s="228"/>
      <c r="K575" s="101">
        <f>+$K$13</f>
        <v>43232604</v>
      </c>
      <c r="L575" s="228"/>
      <c r="M575" s="101">
        <f>+$M$13</f>
        <v>0</v>
      </c>
      <c r="N575" s="562"/>
      <c r="O575" s="562"/>
      <c r="P575" s="580"/>
      <c r="Q575" s="568"/>
      <c r="R575" s="568"/>
      <c r="S575" s="571">
        <f>IF(COUNTIF(J575:M577,"CUMPLE")&gt;=1,(G575*I575),0)* (IF(N575="PRESENTÓ CERTIFICADO",1,0))* (IF(O575="ACORDE A ITEM 5.2.1 (T.R.)",1,0) )* ( IF(OR(Q575="SIN OBSERVACIÓN", Q575="REQUERIMIENTOS SUBSANADOS"),1,0)) *(IF(OR(R575="NINGUNO", R575="CUMPLEN CON LO SOLICITADO"),1,0))</f>
        <v>0</v>
      </c>
      <c r="T575" s="587"/>
    </row>
    <row r="576" spans="2:20" ht="30" hidden="1" customHeight="1">
      <c r="B576" s="575"/>
      <c r="C576" s="551"/>
      <c r="D576" s="551"/>
      <c r="E576" s="551"/>
      <c r="F576" s="551"/>
      <c r="G576" s="554"/>
      <c r="H576" s="557"/>
      <c r="I576" s="560"/>
      <c r="J576" s="228"/>
      <c r="K576" s="101">
        <f>+$K$14</f>
        <v>0</v>
      </c>
      <c r="L576" s="228"/>
      <c r="M576" s="101">
        <f>+$M$14</f>
        <v>0</v>
      </c>
      <c r="N576" s="563"/>
      <c r="O576" s="563"/>
      <c r="P576" s="581"/>
      <c r="Q576" s="569"/>
      <c r="R576" s="569"/>
      <c r="S576" s="572"/>
      <c r="T576" s="587"/>
    </row>
    <row r="577" spans="2:20" ht="30" hidden="1" customHeight="1">
      <c r="B577" s="576"/>
      <c r="C577" s="552"/>
      <c r="D577" s="552"/>
      <c r="E577" s="552"/>
      <c r="F577" s="552"/>
      <c r="G577" s="555"/>
      <c r="H577" s="558"/>
      <c r="I577" s="561"/>
      <c r="J577" s="228"/>
      <c r="K577" s="101">
        <f>+$K$15</f>
        <v>0</v>
      </c>
      <c r="L577" s="228"/>
      <c r="M577" s="101"/>
      <c r="N577" s="564"/>
      <c r="O577" s="564"/>
      <c r="P577" s="582"/>
      <c r="Q577" s="570"/>
      <c r="R577" s="570"/>
      <c r="S577" s="573"/>
      <c r="T577" s="588"/>
    </row>
    <row r="578" spans="2:20" ht="30" hidden="1" customHeight="1">
      <c r="B578" s="540" t="str">
        <f>IF(S579=" "," ",IF(S579&gt;=$H$6,"CUMPLE CON LA EXPERIENCIA REQUERIDA","NO CUMPLE CON LA EXPERIENCIA REQUERIDA"))</f>
        <v>NO CUMPLE CON LA EXPERIENCIA REQUERIDA</v>
      </c>
      <c r="C578" s="541"/>
      <c r="D578" s="541"/>
      <c r="E578" s="541"/>
      <c r="F578" s="541"/>
      <c r="G578" s="541"/>
      <c r="H578" s="541"/>
      <c r="I578" s="541"/>
      <c r="J578" s="541"/>
      <c r="K578" s="541"/>
      <c r="L578" s="541"/>
      <c r="M578" s="541"/>
      <c r="N578" s="541"/>
      <c r="O578" s="542"/>
      <c r="P578" s="546" t="s">
        <v>22</v>
      </c>
      <c r="Q578" s="547"/>
      <c r="R578" s="311"/>
      <c r="S578" s="6">
        <f>IF(T563="SI",SUM(S563:S577),0)</f>
        <v>0</v>
      </c>
      <c r="T578" s="548" t="str">
        <f>IF(S579=" "," ",IF(S579&gt;=$H$6,"CUMPLE","NO CUMPLE"))</f>
        <v>NO CUMPLE</v>
      </c>
    </row>
    <row r="579" spans="2:20" ht="30" hidden="1" customHeight="1">
      <c r="B579" s="543"/>
      <c r="C579" s="544"/>
      <c r="D579" s="544"/>
      <c r="E579" s="544"/>
      <c r="F579" s="544"/>
      <c r="G579" s="544"/>
      <c r="H579" s="544"/>
      <c r="I579" s="544"/>
      <c r="J579" s="544"/>
      <c r="K579" s="544"/>
      <c r="L579" s="544"/>
      <c r="M579" s="544"/>
      <c r="N579" s="544"/>
      <c r="O579" s="545"/>
      <c r="P579" s="546" t="s">
        <v>24</v>
      </c>
      <c r="Q579" s="547"/>
      <c r="R579" s="311"/>
      <c r="S579" s="55">
        <f>IFERROR((S578/$P$6)," ")</f>
        <v>0</v>
      </c>
      <c r="T579" s="549"/>
    </row>
    <row r="580" spans="2:20" ht="30" hidden="1" customHeight="1"/>
    <row r="581" spans="2:20" ht="30" hidden="1" customHeight="1"/>
    <row r="582" spans="2:20" ht="30" hidden="1" customHeight="1">
      <c r="B582" s="68">
        <v>27</v>
      </c>
      <c r="C582" s="594" t="s">
        <v>53</v>
      </c>
      <c r="D582" s="595"/>
      <c r="E582" s="596"/>
      <c r="F582" s="597" t="str">
        <f>IFERROR(VLOOKUP(B582,LISTA_OFERENTES,2,FALSE)," ")</f>
        <v>O27</v>
      </c>
      <c r="G582" s="598"/>
      <c r="H582" s="598"/>
      <c r="I582" s="598"/>
      <c r="J582" s="598"/>
      <c r="K582" s="598"/>
      <c r="L582" s="598"/>
      <c r="M582" s="598"/>
      <c r="N582" s="598"/>
      <c r="O582" s="599"/>
      <c r="P582" s="600" t="s">
        <v>75</v>
      </c>
      <c r="Q582" s="601"/>
      <c r="R582" s="602"/>
      <c r="S582" s="2">
        <f>5-(INT(COUNTBLANK(C585:C599))-10)</f>
        <v>0</v>
      </c>
      <c r="T582" s="3"/>
    </row>
    <row r="583" spans="2:20" ht="30" hidden="1" customHeight="1">
      <c r="B583" s="611" t="s">
        <v>40</v>
      </c>
      <c r="C583" s="603" t="s">
        <v>15</v>
      </c>
      <c r="D583" s="603" t="s">
        <v>16</v>
      </c>
      <c r="E583" s="603" t="s">
        <v>17</v>
      </c>
      <c r="F583" s="603" t="s">
        <v>18</v>
      </c>
      <c r="G583" s="603" t="s">
        <v>19</v>
      </c>
      <c r="H583" s="603" t="s">
        <v>20</v>
      </c>
      <c r="I583" s="603" t="s">
        <v>21</v>
      </c>
      <c r="J583" s="608" t="s">
        <v>44</v>
      </c>
      <c r="K583" s="609"/>
      <c r="L583" s="609"/>
      <c r="M583" s="610"/>
      <c r="N583" s="603" t="s">
        <v>54</v>
      </c>
      <c r="O583" s="603" t="s">
        <v>55</v>
      </c>
      <c r="P583" s="103" t="s">
        <v>56</v>
      </c>
      <c r="Q583" s="103"/>
      <c r="R583" s="603" t="s">
        <v>57</v>
      </c>
      <c r="S583" s="603" t="s">
        <v>58</v>
      </c>
      <c r="T583" s="603" t="str">
        <f>T275</f>
        <v>CUMPLE CON EL REQUERIMIENTO OBLIGATORIO DE HABER EJECUTADO CONTRATOS REGISTRADOS EN EL RUP CON LA CLASIFICACIÓN EN EL CÓDIGOS 43232604.</v>
      </c>
    </row>
    <row r="584" spans="2:20" ht="30" hidden="1" customHeight="1">
      <c r="B584" s="612"/>
      <c r="C584" s="604"/>
      <c r="D584" s="604"/>
      <c r="E584" s="604"/>
      <c r="F584" s="604"/>
      <c r="G584" s="604"/>
      <c r="H584" s="604"/>
      <c r="I584" s="604"/>
      <c r="J584" s="605" t="s">
        <v>60</v>
      </c>
      <c r="K584" s="606"/>
      <c r="L584" s="606"/>
      <c r="M584" s="607"/>
      <c r="N584" s="604"/>
      <c r="O584" s="604"/>
      <c r="P584" s="4" t="s">
        <v>13</v>
      </c>
      <c r="Q584" s="4" t="s">
        <v>59</v>
      </c>
      <c r="R584" s="604"/>
      <c r="S584" s="604"/>
      <c r="T584" s="604"/>
    </row>
    <row r="585" spans="2:20" ht="30" hidden="1" customHeight="1">
      <c r="B585" s="574">
        <v>1</v>
      </c>
      <c r="C585" s="550"/>
      <c r="D585" s="550"/>
      <c r="E585" s="550"/>
      <c r="F585" s="550"/>
      <c r="G585" s="553"/>
      <c r="H585" s="556"/>
      <c r="I585" s="559"/>
      <c r="J585" s="228"/>
      <c r="K585" s="101">
        <f>+$K$13</f>
        <v>43232604</v>
      </c>
      <c r="L585" s="228"/>
      <c r="M585" s="101">
        <f>+$M$13</f>
        <v>0</v>
      </c>
      <c r="N585" s="562"/>
      <c r="O585" s="562"/>
      <c r="P585" s="580"/>
      <c r="Q585" s="568"/>
      <c r="R585" s="568"/>
      <c r="S585" s="571">
        <f>IF(COUNTIF(J585:M587,"CUMPLE")&gt;=1,(G585*I585),0)* (IF(N585="PRESENTÓ CERTIFICADO",1,0))* (IF(O585="ACORDE A ITEM 5.2.1 (T.R.)",1,0) )* ( IF(OR(Q585="SIN OBSERVACIÓN", Q585="REQUERIMIENTOS SUBSANADOS"),1,0)) *(IF(OR(R585="NINGUNO", R585="CUMPLEN CON LO SOLICITADO"),1,0))</f>
        <v>0</v>
      </c>
      <c r="T585" s="586"/>
    </row>
    <row r="586" spans="2:20" ht="30" hidden="1" customHeight="1">
      <c r="B586" s="575"/>
      <c r="C586" s="551"/>
      <c r="D586" s="551"/>
      <c r="E586" s="551"/>
      <c r="F586" s="551"/>
      <c r="G586" s="554"/>
      <c r="H586" s="557"/>
      <c r="I586" s="560"/>
      <c r="J586" s="228"/>
      <c r="K586" s="101">
        <f>+$K$14</f>
        <v>0</v>
      </c>
      <c r="L586" s="228"/>
      <c r="M586" s="101">
        <f>+$M$14</f>
        <v>0</v>
      </c>
      <c r="N586" s="563"/>
      <c r="O586" s="563"/>
      <c r="P586" s="581"/>
      <c r="Q586" s="569"/>
      <c r="R586" s="569"/>
      <c r="S586" s="572"/>
      <c r="T586" s="587"/>
    </row>
    <row r="587" spans="2:20" ht="30" hidden="1" customHeight="1">
      <c r="B587" s="576"/>
      <c r="C587" s="552"/>
      <c r="D587" s="552"/>
      <c r="E587" s="552"/>
      <c r="F587" s="552"/>
      <c r="G587" s="555"/>
      <c r="H587" s="558"/>
      <c r="I587" s="561"/>
      <c r="J587" s="228"/>
      <c r="K587" s="101">
        <f>+$K$15</f>
        <v>0</v>
      </c>
      <c r="L587" s="228"/>
      <c r="M587" s="101"/>
      <c r="N587" s="564"/>
      <c r="O587" s="564"/>
      <c r="P587" s="582"/>
      <c r="Q587" s="570"/>
      <c r="R587" s="570"/>
      <c r="S587" s="573"/>
      <c r="T587" s="587"/>
    </row>
    <row r="588" spans="2:20" ht="30" hidden="1" customHeight="1">
      <c r="B588" s="574">
        <v>2</v>
      </c>
      <c r="C588" s="577"/>
      <c r="D588" s="577"/>
      <c r="E588" s="577"/>
      <c r="F588" s="577"/>
      <c r="G588" s="589"/>
      <c r="H588" s="556"/>
      <c r="I588" s="695"/>
      <c r="J588" s="228"/>
      <c r="K588" s="101">
        <f>+$K$13</f>
        <v>43232604</v>
      </c>
      <c r="L588" s="228"/>
      <c r="M588" s="101">
        <f>+$M$13</f>
        <v>0</v>
      </c>
      <c r="N588" s="562"/>
      <c r="O588" s="562"/>
      <c r="P588" s="580"/>
      <c r="Q588" s="568"/>
      <c r="R588" s="568"/>
      <c r="S588" s="571">
        <f>IF(COUNTIF(J588:M590,"CUMPLE")&gt;=1,(G588*I588),0)* (IF(N588="PRESENTÓ CERTIFICADO",1,0))* (IF(O588="ACORDE A ITEM 5.2.1 (T.R.)",1,0) )* ( IF(OR(Q588="SIN OBSERVACIÓN", Q588="REQUERIMIENTOS SUBSANADOS"),1,0)) *(IF(OR(R588="NINGUNO", R588="CUMPLEN CON LO SOLICITADO"),1,0))</f>
        <v>0</v>
      </c>
      <c r="T588" s="587"/>
    </row>
    <row r="589" spans="2:20" ht="30" hidden="1" customHeight="1">
      <c r="B589" s="575"/>
      <c r="C589" s="578"/>
      <c r="D589" s="578"/>
      <c r="E589" s="578"/>
      <c r="F589" s="578"/>
      <c r="G589" s="590"/>
      <c r="H589" s="557"/>
      <c r="I589" s="696"/>
      <c r="J589" s="228"/>
      <c r="K589" s="101">
        <f>+$K$14</f>
        <v>0</v>
      </c>
      <c r="L589" s="228"/>
      <c r="M589" s="101">
        <f>+$M$14</f>
        <v>0</v>
      </c>
      <c r="N589" s="563"/>
      <c r="O589" s="563"/>
      <c r="P589" s="581"/>
      <c r="Q589" s="569"/>
      <c r="R589" s="569"/>
      <c r="S589" s="572"/>
      <c r="T589" s="587"/>
    </row>
    <row r="590" spans="2:20" ht="30" hidden="1" customHeight="1">
      <c r="B590" s="576"/>
      <c r="C590" s="579"/>
      <c r="D590" s="579"/>
      <c r="E590" s="579"/>
      <c r="F590" s="579"/>
      <c r="G590" s="591"/>
      <c r="H590" s="558"/>
      <c r="I590" s="697"/>
      <c r="J590" s="228"/>
      <c r="K590" s="101">
        <f>+$K$15</f>
        <v>0</v>
      </c>
      <c r="L590" s="228"/>
      <c r="M590" s="101"/>
      <c r="N590" s="564"/>
      <c r="O590" s="564"/>
      <c r="P590" s="582"/>
      <c r="Q590" s="570"/>
      <c r="R590" s="570"/>
      <c r="S590" s="573"/>
      <c r="T590" s="587"/>
    </row>
    <row r="591" spans="2:20" ht="30" hidden="1" customHeight="1">
      <c r="B591" s="574">
        <v>3</v>
      </c>
      <c r="C591" s="550"/>
      <c r="D591" s="550"/>
      <c r="E591" s="550"/>
      <c r="F591" s="550"/>
      <c r="G591" s="553"/>
      <c r="H591" s="556"/>
      <c r="I591" s="559"/>
      <c r="J591" s="228"/>
      <c r="K591" s="101">
        <f>+$K$13</f>
        <v>43232604</v>
      </c>
      <c r="L591" s="228"/>
      <c r="M591" s="101">
        <f>+$M$13</f>
        <v>0</v>
      </c>
      <c r="N591" s="562"/>
      <c r="O591" s="562"/>
      <c r="P591" s="580"/>
      <c r="Q591" s="568"/>
      <c r="R591" s="568"/>
      <c r="S591" s="571">
        <f>IF(COUNTIF(J591:M593,"CUMPLE")&gt;=1,(G591*I591),0)* (IF(N591="PRESENTÓ CERTIFICADO",1,0))* (IF(O591="ACORDE A ITEM 5.2.1 (T.R.)",1,0) )* ( IF(OR(Q591="SIN OBSERVACIÓN", Q591="REQUERIMIENTOS SUBSANADOS"),1,0)) *(IF(OR(R591="NINGUNO", R591="CUMPLEN CON LO SOLICITADO"),1,0))</f>
        <v>0</v>
      </c>
      <c r="T591" s="587"/>
    </row>
    <row r="592" spans="2:20" ht="30" hidden="1" customHeight="1">
      <c r="B592" s="575"/>
      <c r="C592" s="551"/>
      <c r="D592" s="551"/>
      <c r="E592" s="551"/>
      <c r="F592" s="551"/>
      <c r="G592" s="554"/>
      <c r="H592" s="557"/>
      <c r="I592" s="560"/>
      <c r="J592" s="228"/>
      <c r="K592" s="101">
        <f>+$K$14</f>
        <v>0</v>
      </c>
      <c r="L592" s="228"/>
      <c r="M592" s="101">
        <f>+$M$14</f>
        <v>0</v>
      </c>
      <c r="N592" s="563"/>
      <c r="O592" s="563"/>
      <c r="P592" s="581"/>
      <c r="Q592" s="569"/>
      <c r="R592" s="569"/>
      <c r="S592" s="572"/>
      <c r="T592" s="587"/>
    </row>
    <row r="593" spans="2:20" ht="30" hidden="1" customHeight="1">
      <c r="B593" s="576"/>
      <c r="C593" s="552"/>
      <c r="D593" s="552"/>
      <c r="E593" s="552"/>
      <c r="F593" s="552"/>
      <c r="G593" s="555"/>
      <c r="H593" s="558"/>
      <c r="I593" s="561"/>
      <c r="J593" s="228"/>
      <c r="K593" s="101">
        <f>+$K$15</f>
        <v>0</v>
      </c>
      <c r="L593" s="228"/>
      <c r="M593" s="101"/>
      <c r="N593" s="564"/>
      <c r="O593" s="564"/>
      <c r="P593" s="582"/>
      <c r="Q593" s="570"/>
      <c r="R593" s="570"/>
      <c r="S593" s="573"/>
      <c r="T593" s="587"/>
    </row>
    <row r="594" spans="2:20" ht="30" hidden="1" customHeight="1">
      <c r="B594" s="574">
        <v>4</v>
      </c>
      <c r="C594" s="577"/>
      <c r="D594" s="577"/>
      <c r="E594" s="577"/>
      <c r="F594" s="577"/>
      <c r="G594" s="589"/>
      <c r="H594" s="556"/>
      <c r="I594" s="695"/>
      <c r="J594" s="228"/>
      <c r="K594" s="101">
        <f>+$K$13</f>
        <v>43232604</v>
      </c>
      <c r="L594" s="228"/>
      <c r="M594" s="101">
        <f>+$M$13</f>
        <v>0</v>
      </c>
      <c r="N594" s="562"/>
      <c r="O594" s="562"/>
      <c r="P594" s="565"/>
      <c r="Q594" s="583"/>
      <c r="R594" s="583"/>
      <c r="S594" s="571">
        <f>IF(COUNTIF(J594:M596,"CUMPLE")&gt;=1,(G594*I594),0)* (IF(N594="PRESENTÓ CERTIFICADO",1,0))* (IF(O594="ACORDE A ITEM 5.2.1 (T.R.)",1,0) )* ( IF(OR(Q594="SIN OBSERVACIÓN", Q594="REQUERIMIENTOS SUBSANADOS"),1,0)) *(IF(OR(R594="NINGUNO", R594="CUMPLEN CON LO SOLICITADO"),1,0))</f>
        <v>0</v>
      </c>
      <c r="T594" s="587"/>
    </row>
    <row r="595" spans="2:20" ht="30" hidden="1" customHeight="1">
      <c r="B595" s="575"/>
      <c r="C595" s="578"/>
      <c r="D595" s="578"/>
      <c r="E595" s="578"/>
      <c r="F595" s="578"/>
      <c r="G595" s="590"/>
      <c r="H595" s="557"/>
      <c r="I595" s="696"/>
      <c r="J595" s="228"/>
      <c r="K595" s="101">
        <f>+$K$14</f>
        <v>0</v>
      </c>
      <c r="L595" s="228"/>
      <c r="M595" s="101">
        <f>+$M$14</f>
        <v>0</v>
      </c>
      <c r="N595" s="563"/>
      <c r="O595" s="563"/>
      <c r="P595" s="566"/>
      <c r="Q595" s="584"/>
      <c r="R595" s="584"/>
      <c r="S595" s="572"/>
      <c r="T595" s="587"/>
    </row>
    <row r="596" spans="2:20" ht="30" hidden="1" customHeight="1">
      <c r="B596" s="576"/>
      <c r="C596" s="579"/>
      <c r="D596" s="579"/>
      <c r="E596" s="579"/>
      <c r="F596" s="579"/>
      <c r="G596" s="591"/>
      <c r="H596" s="558"/>
      <c r="I596" s="697"/>
      <c r="J596" s="228"/>
      <c r="K596" s="101">
        <f>+$K$15</f>
        <v>0</v>
      </c>
      <c r="L596" s="228"/>
      <c r="M596" s="101"/>
      <c r="N596" s="564"/>
      <c r="O596" s="564"/>
      <c r="P596" s="567"/>
      <c r="Q596" s="585"/>
      <c r="R596" s="585"/>
      <c r="S596" s="573"/>
      <c r="T596" s="587"/>
    </row>
    <row r="597" spans="2:20" ht="30" hidden="1" customHeight="1">
      <c r="B597" s="574">
        <v>5</v>
      </c>
      <c r="C597" s="550"/>
      <c r="D597" s="550"/>
      <c r="E597" s="550"/>
      <c r="F597" s="550"/>
      <c r="G597" s="553"/>
      <c r="H597" s="556"/>
      <c r="I597" s="559"/>
      <c r="J597" s="228"/>
      <c r="K597" s="101">
        <f>+$K$13</f>
        <v>43232604</v>
      </c>
      <c r="L597" s="228"/>
      <c r="M597" s="101">
        <f>+$M$13</f>
        <v>0</v>
      </c>
      <c r="N597" s="562"/>
      <c r="O597" s="562"/>
      <c r="P597" s="580"/>
      <c r="Q597" s="568"/>
      <c r="R597" s="568"/>
      <c r="S597" s="571">
        <f>IF(COUNTIF(J597:M599,"CUMPLE")&gt;=1,(G597*I597),0)* (IF(N597="PRESENTÓ CERTIFICADO",1,0))* (IF(O597="ACORDE A ITEM 5.2.1 (T.R.)",1,0) )* ( IF(OR(Q597="SIN OBSERVACIÓN", Q597="REQUERIMIENTOS SUBSANADOS"),1,0)) *(IF(OR(R597="NINGUNO", R597="CUMPLEN CON LO SOLICITADO"),1,0))</f>
        <v>0</v>
      </c>
      <c r="T597" s="587"/>
    </row>
    <row r="598" spans="2:20" ht="30" hidden="1" customHeight="1">
      <c r="B598" s="575"/>
      <c r="C598" s="551"/>
      <c r="D598" s="551"/>
      <c r="E598" s="551"/>
      <c r="F598" s="551"/>
      <c r="G598" s="554"/>
      <c r="H598" s="557"/>
      <c r="I598" s="560"/>
      <c r="J598" s="228"/>
      <c r="K598" s="101">
        <f>+$K$14</f>
        <v>0</v>
      </c>
      <c r="L598" s="228"/>
      <c r="M598" s="101">
        <f>+$M$14</f>
        <v>0</v>
      </c>
      <c r="N598" s="563"/>
      <c r="O598" s="563"/>
      <c r="P598" s="581"/>
      <c r="Q598" s="569"/>
      <c r="R598" s="569"/>
      <c r="S598" s="572"/>
      <c r="T598" s="587"/>
    </row>
    <row r="599" spans="2:20" ht="30" hidden="1" customHeight="1">
      <c r="B599" s="576"/>
      <c r="C599" s="552"/>
      <c r="D599" s="552"/>
      <c r="E599" s="552"/>
      <c r="F599" s="552"/>
      <c r="G599" s="555"/>
      <c r="H599" s="558"/>
      <c r="I599" s="561"/>
      <c r="J599" s="228"/>
      <c r="K599" s="101">
        <f>+$K$15</f>
        <v>0</v>
      </c>
      <c r="L599" s="228"/>
      <c r="M599" s="101"/>
      <c r="N599" s="564"/>
      <c r="O599" s="564"/>
      <c r="P599" s="582"/>
      <c r="Q599" s="570"/>
      <c r="R599" s="570"/>
      <c r="S599" s="573"/>
      <c r="T599" s="588"/>
    </row>
    <row r="600" spans="2:20" ht="30" hidden="1" customHeight="1">
      <c r="B600" s="540" t="str">
        <f>IF(S601=" "," ",IF(S601&gt;=$H$6,"CUMPLE CON LA EXPERIENCIA REQUERIDA","NO CUMPLE CON LA EXPERIENCIA REQUERIDA"))</f>
        <v>NO CUMPLE CON LA EXPERIENCIA REQUERIDA</v>
      </c>
      <c r="C600" s="541"/>
      <c r="D600" s="541"/>
      <c r="E600" s="541"/>
      <c r="F600" s="541"/>
      <c r="G600" s="541"/>
      <c r="H600" s="541"/>
      <c r="I600" s="541"/>
      <c r="J600" s="541"/>
      <c r="K600" s="541"/>
      <c r="L600" s="541"/>
      <c r="M600" s="541"/>
      <c r="N600" s="541"/>
      <c r="O600" s="542"/>
      <c r="P600" s="546" t="s">
        <v>22</v>
      </c>
      <c r="Q600" s="547"/>
      <c r="R600" s="311"/>
      <c r="S600" s="6">
        <f>IF(T585="SI",SUM(S585:S599),0)</f>
        <v>0</v>
      </c>
      <c r="T600" s="548" t="str">
        <f>IF(S601=" "," ",IF(S601&gt;=$H$6,"CUMPLE","NO CUMPLE"))</f>
        <v>NO CUMPLE</v>
      </c>
    </row>
    <row r="601" spans="2:20" ht="30" hidden="1" customHeight="1">
      <c r="B601" s="543"/>
      <c r="C601" s="544"/>
      <c r="D601" s="544"/>
      <c r="E601" s="544"/>
      <c r="F601" s="544"/>
      <c r="G601" s="544"/>
      <c r="H601" s="544"/>
      <c r="I601" s="544"/>
      <c r="J601" s="544"/>
      <c r="K601" s="544"/>
      <c r="L601" s="544"/>
      <c r="M601" s="544"/>
      <c r="N601" s="544"/>
      <c r="O601" s="545"/>
      <c r="P601" s="546" t="s">
        <v>24</v>
      </c>
      <c r="Q601" s="547"/>
      <c r="R601" s="311"/>
      <c r="S601" s="55">
        <f>IFERROR((S600/$P$6)," ")</f>
        <v>0</v>
      </c>
      <c r="T601" s="549"/>
    </row>
    <row r="604" spans="2:20" ht="30" hidden="1" customHeight="1">
      <c r="B604" s="68">
        <v>28</v>
      </c>
      <c r="C604" s="594" t="s">
        <v>53</v>
      </c>
      <c r="D604" s="595"/>
      <c r="E604" s="596"/>
      <c r="F604" s="597" t="str">
        <f>IFERROR(VLOOKUP(B604,LISTA_OFERENTES,2,FALSE)," ")</f>
        <v>O28</v>
      </c>
      <c r="G604" s="598"/>
      <c r="H604" s="598"/>
      <c r="I604" s="598"/>
      <c r="J604" s="598"/>
      <c r="K604" s="598"/>
      <c r="L604" s="598"/>
      <c r="M604" s="598"/>
      <c r="N604" s="598"/>
      <c r="O604" s="599"/>
      <c r="P604" s="600" t="s">
        <v>75</v>
      </c>
      <c r="Q604" s="601"/>
      <c r="R604" s="602"/>
      <c r="S604" s="2">
        <f>5-(INT(COUNTBLANK(C607:C621))-10)</f>
        <v>0</v>
      </c>
      <c r="T604" s="3"/>
    </row>
    <row r="605" spans="2:20" ht="30" hidden="1" customHeight="1">
      <c r="B605" s="611" t="s">
        <v>40</v>
      </c>
      <c r="C605" s="603" t="s">
        <v>15</v>
      </c>
      <c r="D605" s="603" t="s">
        <v>16</v>
      </c>
      <c r="E605" s="603" t="s">
        <v>17</v>
      </c>
      <c r="F605" s="603" t="s">
        <v>18</v>
      </c>
      <c r="G605" s="603" t="s">
        <v>19</v>
      </c>
      <c r="H605" s="603" t="s">
        <v>20</v>
      </c>
      <c r="I605" s="603" t="s">
        <v>21</v>
      </c>
      <c r="J605" s="608" t="s">
        <v>44</v>
      </c>
      <c r="K605" s="609"/>
      <c r="L605" s="609"/>
      <c r="M605" s="610"/>
      <c r="N605" s="603" t="s">
        <v>54</v>
      </c>
      <c r="O605" s="603" t="s">
        <v>55</v>
      </c>
      <c r="P605" s="103" t="s">
        <v>56</v>
      </c>
      <c r="Q605" s="103"/>
      <c r="R605" s="603" t="s">
        <v>57</v>
      </c>
      <c r="S605" s="603" t="s">
        <v>58</v>
      </c>
      <c r="T605" s="603" t="str">
        <f>T297</f>
        <v>CUMPLE CON EL REQUERIMIENTO OBLIGATORIO DE HABER EJECUTADO CONTRATOS REGISTRADOS EN EL RUP CON LA CLASIFICACIÓN EN EL CÓDIGOS 43232604.</v>
      </c>
    </row>
    <row r="606" spans="2:20" ht="30" hidden="1" customHeight="1">
      <c r="B606" s="612"/>
      <c r="C606" s="604"/>
      <c r="D606" s="604"/>
      <c r="E606" s="604"/>
      <c r="F606" s="604"/>
      <c r="G606" s="604"/>
      <c r="H606" s="604"/>
      <c r="I606" s="604"/>
      <c r="J606" s="605" t="s">
        <v>60</v>
      </c>
      <c r="K606" s="606"/>
      <c r="L606" s="606"/>
      <c r="M606" s="607"/>
      <c r="N606" s="604"/>
      <c r="O606" s="604"/>
      <c r="P606" s="4" t="s">
        <v>13</v>
      </c>
      <c r="Q606" s="4" t="s">
        <v>59</v>
      </c>
      <c r="R606" s="604"/>
      <c r="S606" s="604"/>
      <c r="T606" s="604"/>
    </row>
    <row r="607" spans="2:20" ht="30" hidden="1" customHeight="1">
      <c r="B607" s="574">
        <v>1</v>
      </c>
      <c r="C607" s="550"/>
      <c r="D607" s="550"/>
      <c r="E607" s="550"/>
      <c r="F607" s="550"/>
      <c r="G607" s="553"/>
      <c r="H607" s="556"/>
      <c r="I607" s="559"/>
      <c r="J607" s="228"/>
      <c r="K607" s="101">
        <v>721015</v>
      </c>
      <c r="L607" s="228"/>
      <c r="M607" s="101">
        <v>721214</v>
      </c>
      <c r="N607" s="562"/>
      <c r="O607" s="562"/>
      <c r="P607" s="580"/>
      <c r="Q607" s="568"/>
      <c r="R607" s="568"/>
      <c r="S607" s="571">
        <f>IF(COUNTIF(J607:M609,"CUMPLE")&gt;=1,(G607*I607),0)* (IF(N607="PRESENTÓ CERTIFICADO",1,0))* (IF(O607="ACORDE A ITEM 5.2.1 (T.R.)",1,0) )* ( IF(OR(Q607="SIN OBSERVACIÓN", Q607="REQUERIMIENTOS SUBSANADOS"),1,0)) *(IF(OR(R607="NINGUNO", R607="CUMPLEN CON LO SOLICITADO"),1,0))</f>
        <v>0</v>
      </c>
      <c r="T607" s="586"/>
    </row>
    <row r="608" spans="2:20" ht="30" hidden="1" customHeight="1">
      <c r="B608" s="575"/>
      <c r="C608" s="551"/>
      <c r="D608" s="551"/>
      <c r="E608" s="551"/>
      <c r="F608" s="551"/>
      <c r="G608" s="554"/>
      <c r="H608" s="557"/>
      <c r="I608" s="560"/>
      <c r="J608" s="228"/>
      <c r="K608" s="101">
        <v>721029</v>
      </c>
      <c r="L608" s="228"/>
      <c r="M608" s="101">
        <v>261216</v>
      </c>
      <c r="N608" s="563"/>
      <c r="O608" s="563"/>
      <c r="P608" s="581"/>
      <c r="Q608" s="569"/>
      <c r="R608" s="569"/>
      <c r="S608" s="572"/>
      <c r="T608" s="587"/>
    </row>
    <row r="609" spans="2:20" ht="30" hidden="1" customHeight="1">
      <c r="B609" s="576"/>
      <c r="C609" s="552"/>
      <c r="D609" s="552"/>
      <c r="E609" s="552"/>
      <c r="F609" s="552"/>
      <c r="G609" s="555"/>
      <c r="H609" s="558"/>
      <c r="I609" s="561"/>
      <c r="J609" s="228"/>
      <c r="K609" s="101">
        <v>721033</v>
      </c>
      <c r="L609" s="228"/>
      <c r="M609" s="101"/>
      <c r="N609" s="564"/>
      <c r="O609" s="564"/>
      <c r="P609" s="582"/>
      <c r="Q609" s="570"/>
      <c r="R609" s="570"/>
      <c r="S609" s="573"/>
      <c r="T609" s="587"/>
    </row>
    <row r="610" spans="2:20" ht="30" hidden="1" customHeight="1">
      <c r="B610" s="574">
        <v>2</v>
      </c>
      <c r="C610" s="577"/>
      <c r="D610" s="577"/>
      <c r="E610" s="577"/>
      <c r="F610" s="577"/>
      <c r="G610" s="589"/>
      <c r="H610" s="556"/>
      <c r="I610" s="695"/>
      <c r="J610" s="228"/>
      <c r="K610" s="101">
        <f>K607</f>
        <v>721015</v>
      </c>
      <c r="L610" s="228"/>
      <c r="M610" s="101">
        <f>M607</f>
        <v>721214</v>
      </c>
      <c r="N610" s="562"/>
      <c r="O610" s="562"/>
      <c r="P610" s="565"/>
      <c r="Q610" s="583"/>
      <c r="R610" s="583"/>
      <c r="S610" s="571">
        <f>IF(COUNTIF(J610:M612,"CUMPLE")&gt;=1,(G610*I610),0)* (IF(N610="PRESENTÓ CERTIFICADO",1,0))* (IF(O610="ACORDE A ITEM 5.2.1 (T.R.)",1,0) )* ( IF(OR(Q610="SIN OBSERVACIÓN", Q610="REQUERIMIENTOS SUBSANADOS"),1,0)) *(IF(OR(R610="NINGUNO", R610="CUMPLEN CON LO SOLICITADO"),1,0))</f>
        <v>0</v>
      </c>
      <c r="T610" s="587"/>
    </row>
    <row r="611" spans="2:20" ht="30" hidden="1" customHeight="1">
      <c r="B611" s="575"/>
      <c r="C611" s="578"/>
      <c r="D611" s="578"/>
      <c r="E611" s="578"/>
      <c r="F611" s="578"/>
      <c r="G611" s="590"/>
      <c r="H611" s="557"/>
      <c r="I611" s="696"/>
      <c r="J611" s="228"/>
      <c r="K611" s="101">
        <f>K608</f>
        <v>721029</v>
      </c>
      <c r="L611" s="228"/>
      <c r="M611" s="101">
        <f>M608</f>
        <v>261216</v>
      </c>
      <c r="N611" s="563"/>
      <c r="O611" s="563"/>
      <c r="P611" s="566"/>
      <c r="Q611" s="584"/>
      <c r="R611" s="584"/>
      <c r="S611" s="572"/>
      <c r="T611" s="587"/>
    </row>
    <row r="612" spans="2:20" ht="30" hidden="1" customHeight="1">
      <c r="B612" s="576"/>
      <c r="C612" s="579"/>
      <c r="D612" s="579"/>
      <c r="E612" s="579"/>
      <c r="F612" s="579"/>
      <c r="G612" s="591"/>
      <c r="H612" s="558"/>
      <c r="I612" s="697"/>
      <c r="J612" s="228"/>
      <c r="K612" s="101">
        <f>K609</f>
        <v>721033</v>
      </c>
      <c r="L612" s="228"/>
      <c r="M612" s="101"/>
      <c r="N612" s="564"/>
      <c r="O612" s="564"/>
      <c r="P612" s="567"/>
      <c r="Q612" s="585"/>
      <c r="R612" s="585"/>
      <c r="S612" s="573"/>
      <c r="T612" s="587"/>
    </row>
    <row r="613" spans="2:20" ht="30" hidden="1" customHeight="1">
      <c r="B613" s="574">
        <v>3</v>
      </c>
      <c r="C613" s="550"/>
      <c r="D613" s="550"/>
      <c r="E613" s="550"/>
      <c r="F613" s="550"/>
      <c r="G613" s="553"/>
      <c r="H613" s="556"/>
      <c r="I613" s="559"/>
      <c r="J613" s="228"/>
      <c r="K613" s="101">
        <f>K607</f>
        <v>721015</v>
      </c>
      <c r="L613" s="228"/>
      <c r="M613" s="101">
        <f>M607</f>
        <v>721214</v>
      </c>
      <c r="N613" s="562"/>
      <c r="O613" s="562"/>
      <c r="P613" s="580"/>
      <c r="Q613" s="568"/>
      <c r="R613" s="568"/>
      <c r="S613" s="571">
        <f>IF(COUNTIF(J613:M615,"CUMPLE")&gt;=1,(G613*I613),0)* (IF(N613="PRESENTÓ CERTIFICADO",1,0))* (IF(O613="ACORDE A ITEM 5.2.1 (T.R.)",1,0) )* ( IF(OR(Q613="SIN OBSERVACIÓN", Q613="REQUERIMIENTOS SUBSANADOS"),1,0)) *(IF(OR(R613="NINGUNO", R613="CUMPLEN CON LO SOLICITADO"),1,0))</f>
        <v>0</v>
      </c>
      <c r="T613" s="587"/>
    </row>
    <row r="614" spans="2:20" ht="30" hidden="1" customHeight="1">
      <c r="B614" s="575"/>
      <c r="C614" s="551"/>
      <c r="D614" s="551"/>
      <c r="E614" s="551"/>
      <c r="F614" s="551"/>
      <c r="G614" s="554"/>
      <c r="H614" s="557"/>
      <c r="I614" s="560"/>
      <c r="J614" s="228"/>
      <c r="K614" s="101">
        <f>K608</f>
        <v>721029</v>
      </c>
      <c r="L614" s="228"/>
      <c r="M614" s="101">
        <f>M608</f>
        <v>261216</v>
      </c>
      <c r="N614" s="563"/>
      <c r="O614" s="563"/>
      <c r="P614" s="581"/>
      <c r="Q614" s="569"/>
      <c r="R614" s="569"/>
      <c r="S614" s="572"/>
      <c r="T614" s="587"/>
    </row>
    <row r="615" spans="2:20" ht="30" hidden="1" customHeight="1">
      <c r="B615" s="576"/>
      <c r="C615" s="552"/>
      <c r="D615" s="552"/>
      <c r="E615" s="552"/>
      <c r="F615" s="552"/>
      <c r="G615" s="555"/>
      <c r="H615" s="558"/>
      <c r="I615" s="561"/>
      <c r="J615" s="228"/>
      <c r="K615" s="101">
        <f>K609</f>
        <v>721033</v>
      </c>
      <c r="L615" s="228"/>
      <c r="M615" s="101"/>
      <c r="N615" s="564"/>
      <c r="O615" s="564"/>
      <c r="P615" s="582"/>
      <c r="Q615" s="570"/>
      <c r="R615" s="570"/>
      <c r="S615" s="573"/>
      <c r="T615" s="587"/>
    </row>
    <row r="616" spans="2:20" ht="30" hidden="1" customHeight="1">
      <c r="B616" s="574">
        <v>4</v>
      </c>
      <c r="C616" s="577"/>
      <c r="D616" s="577"/>
      <c r="E616" s="577"/>
      <c r="F616" s="577"/>
      <c r="G616" s="589"/>
      <c r="H616" s="556"/>
      <c r="I616" s="695"/>
      <c r="J616" s="228"/>
      <c r="K616" s="101">
        <f>K607</f>
        <v>721015</v>
      </c>
      <c r="L616" s="228"/>
      <c r="M616" s="101">
        <f>M607</f>
        <v>721214</v>
      </c>
      <c r="N616" s="562"/>
      <c r="O616" s="562"/>
      <c r="P616" s="565"/>
      <c r="Q616" s="583"/>
      <c r="R616" s="583"/>
      <c r="S616" s="571">
        <f>IF(COUNTIF(J616:M618,"CUMPLE")&gt;=1,(G616*I616),0)* (IF(N616="PRESENTÓ CERTIFICADO",1,0))* (IF(O616="ACORDE A ITEM 5.2.1 (T.R.)",1,0) )* ( IF(OR(Q616="SIN OBSERVACIÓN", Q616="REQUERIMIENTOS SUBSANADOS"),1,0)) *(IF(OR(R616="NINGUNO", R616="CUMPLEN CON LO SOLICITADO"),1,0))</f>
        <v>0</v>
      </c>
      <c r="T616" s="587"/>
    </row>
    <row r="617" spans="2:20" ht="30" hidden="1" customHeight="1">
      <c r="B617" s="575"/>
      <c r="C617" s="578"/>
      <c r="D617" s="578"/>
      <c r="E617" s="578"/>
      <c r="F617" s="578"/>
      <c r="G617" s="590"/>
      <c r="H617" s="557"/>
      <c r="I617" s="696"/>
      <c r="J617" s="228"/>
      <c r="K617" s="101">
        <f>K608</f>
        <v>721029</v>
      </c>
      <c r="L617" s="228"/>
      <c r="M617" s="101">
        <f>M608</f>
        <v>261216</v>
      </c>
      <c r="N617" s="563"/>
      <c r="O617" s="563"/>
      <c r="P617" s="566"/>
      <c r="Q617" s="584"/>
      <c r="R617" s="584"/>
      <c r="S617" s="572"/>
      <c r="T617" s="587"/>
    </row>
    <row r="618" spans="2:20" ht="30" hidden="1" customHeight="1">
      <c r="B618" s="576"/>
      <c r="C618" s="579"/>
      <c r="D618" s="579"/>
      <c r="E618" s="579"/>
      <c r="F618" s="579"/>
      <c r="G618" s="591"/>
      <c r="H618" s="558"/>
      <c r="I618" s="697"/>
      <c r="J618" s="228"/>
      <c r="K618" s="101">
        <f>K609</f>
        <v>721033</v>
      </c>
      <c r="L618" s="228"/>
      <c r="M618" s="101"/>
      <c r="N618" s="564"/>
      <c r="O618" s="564"/>
      <c r="P618" s="567"/>
      <c r="Q618" s="585"/>
      <c r="R618" s="585"/>
      <c r="S618" s="573"/>
      <c r="T618" s="587"/>
    </row>
    <row r="619" spans="2:20" ht="30" hidden="1" customHeight="1">
      <c r="B619" s="574">
        <v>5</v>
      </c>
      <c r="C619" s="550"/>
      <c r="D619" s="550"/>
      <c r="E619" s="550"/>
      <c r="F619" s="550"/>
      <c r="G619" s="553"/>
      <c r="H619" s="556"/>
      <c r="I619" s="559"/>
      <c r="J619" s="228"/>
      <c r="K619" s="101">
        <f>K607</f>
        <v>721015</v>
      </c>
      <c r="L619" s="228"/>
      <c r="M619" s="101">
        <f>M607</f>
        <v>721214</v>
      </c>
      <c r="N619" s="562"/>
      <c r="O619" s="562"/>
      <c r="P619" s="580"/>
      <c r="Q619" s="568"/>
      <c r="R619" s="568"/>
      <c r="S619" s="571">
        <f>IF(COUNTIF(J619:M621,"CUMPLE")&gt;=1,(G619*I619),0)* (IF(N619="PRESENTÓ CERTIFICADO",1,0))* (IF(O619="ACORDE A ITEM 5.2.1 (T.R.)",1,0) )* ( IF(OR(Q619="SIN OBSERVACIÓN", Q619="REQUERIMIENTOS SUBSANADOS"),1,0)) *(IF(OR(R619="NINGUNO", R619="CUMPLEN CON LO SOLICITADO"),1,0))</f>
        <v>0</v>
      </c>
      <c r="T619" s="587"/>
    </row>
    <row r="620" spans="2:20" ht="30" hidden="1" customHeight="1">
      <c r="B620" s="575"/>
      <c r="C620" s="551"/>
      <c r="D620" s="551"/>
      <c r="E620" s="551"/>
      <c r="F620" s="551"/>
      <c r="G620" s="554"/>
      <c r="H620" s="557"/>
      <c r="I620" s="560"/>
      <c r="J620" s="228"/>
      <c r="K620" s="101">
        <f>K608</f>
        <v>721029</v>
      </c>
      <c r="L620" s="228"/>
      <c r="M620" s="101">
        <f>M608</f>
        <v>261216</v>
      </c>
      <c r="N620" s="563"/>
      <c r="O620" s="563"/>
      <c r="P620" s="581"/>
      <c r="Q620" s="569"/>
      <c r="R620" s="569"/>
      <c r="S620" s="572"/>
      <c r="T620" s="587"/>
    </row>
    <row r="621" spans="2:20" ht="30" hidden="1" customHeight="1">
      <c r="B621" s="576"/>
      <c r="C621" s="552"/>
      <c r="D621" s="552"/>
      <c r="E621" s="552"/>
      <c r="F621" s="552"/>
      <c r="G621" s="555"/>
      <c r="H621" s="558"/>
      <c r="I621" s="561"/>
      <c r="J621" s="228"/>
      <c r="K621" s="101">
        <f>K609</f>
        <v>721033</v>
      </c>
      <c r="L621" s="228"/>
      <c r="M621" s="101"/>
      <c r="N621" s="564"/>
      <c r="O621" s="564"/>
      <c r="P621" s="582"/>
      <c r="Q621" s="570"/>
      <c r="R621" s="570"/>
      <c r="S621" s="573"/>
      <c r="T621" s="588"/>
    </row>
    <row r="622" spans="2:20" ht="30" hidden="1" customHeight="1">
      <c r="B622" s="540" t="str">
        <f>IF(S623=" "," ",IF(S623&gt;=$H$6,"CUMPLE CON LA EXPERIENCIA REQUERIDA","NO CUMPLE CON LA EXPERIENCIA REQUERIDA"))</f>
        <v>NO CUMPLE CON LA EXPERIENCIA REQUERIDA</v>
      </c>
      <c r="C622" s="541"/>
      <c r="D622" s="541"/>
      <c r="E622" s="541"/>
      <c r="F622" s="541"/>
      <c r="G622" s="541"/>
      <c r="H622" s="541"/>
      <c r="I622" s="541"/>
      <c r="J622" s="541"/>
      <c r="K622" s="541"/>
      <c r="L622" s="541"/>
      <c r="M622" s="541"/>
      <c r="N622" s="541"/>
      <c r="O622" s="542"/>
      <c r="P622" s="546" t="s">
        <v>22</v>
      </c>
      <c r="Q622" s="547"/>
      <c r="R622" s="311"/>
      <c r="S622" s="6">
        <f>IF(T607="SI",SUM(S607:S621),0)</f>
        <v>0</v>
      </c>
      <c r="T622" s="548" t="str">
        <f>IF(S623=" "," ",IF(S623&gt;=$H$6,"CUMPLE","NO CUMPLE"))</f>
        <v>NO CUMPLE</v>
      </c>
    </row>
    <row r="623" spans="2:20" ht="30" hidden="1" customHeight="1">
      <c r="B623" s="543"/>
      <c r="C623" s="544"/>
      <c r="D623" s="544"/>
      <c r="E623" s="544"/>
      <c r="F623" s="544"/>
      <c r="G623" s="544"/>
      <c r="H623" s="544"/>
      <c r="I623" s="544"/>
      <c r="J623" s="544"/>
      <c r="K623" s="544"/>
      <c r="L623" s="544"/>
      <c r="M623" s="544"/>
      <c r="N623" s="544"/>
      <c r="O623" s="545"/>
      <c r="P623" s="546" t="s">
        <v>24</v>
      </c>
      <c r="Q623" s="547"/>
      <c r="R623" s="311"/>
      <c r="S623" s="55">
        <f>IFERROR((S622/$P$6)," ")</f>
        <v>0</v>
      </c>
      <c r="T623" s="549"/>
    </row>
    <row r="624" spans="2:20" ht="30" hidden="1" customHeight="1"/>
    <row r="625" spans="2:20" ht="30" hidden="1" customHeight="1"/>
    <row r="626" spans="2:20" ht="30" hidden="1" customHeight="1">
      <c r="B626" s="68">
        <v>29</v>
      </c>
      <c r="C626" s="594" t="s">
        <v>53</v>
      </c>
      <c r="D626" s="595"/>
      <c r="E626" s="596"/>
      <c r="F626" s="597" t="str">
        <f>IFERROR(VLOOKUP(B626,LISTA_OFERENTES,2,FALSE)," ")</f>
        <v>O29</v>
      </c>
      <c r="G626" s="598"/>
      <c r="H626" s="598"/>
      <c r="I626" s="598"/>
      <c r="J626" s="598"/>
      <c r="K626" s="598"/>
      <c r="L626" s="598"/>
      <c r="M626" s="598"/>
      <c r="N626" s="598"/>
      <c r="O626" s="599"/>
      <c r="P626" s="600" t="s">
        <v>75</v>
      </c>
      <c r="Q626" s="601"/>
      <c r="R626" s="602"/>
      <c r="S626" s="2">
        <f>5-(INT(COUNTBLANK(C629:C643))-10)</f>
        <v>0</v>
      </c>
      <c r="T626" s="3"/>
    </row>
    <row r="627" spans="2:20" ht="30" hidden="1" customHeight="1">
      <c r="B627" s="611" t="s">
        <v>40</v>
      </c>
      <c r="C627" s="603" t="s">
        <v>15</v>
      </c>
      <c r="D627" s="603" t="s">
        <v>16</v>
      </c>
      <c r="E627" s="603" t="s">
        <v>17</v>
      </c>
      <c r="F627" s="603" t="s">
        <v>18</v>
      </c>
      <c r="G627" s="603" t="s">
        <v>19</v>
      </c>
      <c r="H627" s="603" t="s">
        <v>20</v>
      </c>
      <c r="I627" s="603" t="s">
        <v>21</v>
      </c>
      <c r="J627" s="608" t="s">
        <v>44</v>
      </c>
      <c r="K627" s="609"/>
      <c r="L627" s="609"/>
      <c r="M627" s="610"/>
      <c r="N627" s="603" t="s">
        <v>54</v>
      </c>
      <c r="O627" s="603" t="s">
        <v>55</v>
      </c>
      <c r="P627" s="103" t="s">
        <v>56</v>
      </c>
      <c r="Q627" s="103"/>
      <c r="R627" s="603" t="s">
        <v>57</v>
      </c>
      <c r="S627" s="603" t="s">
        <v>58</v>
      </c>
      <c r="T627" s="603" t="str">
        <f>T319</f>
        <v>CUMPLE CON EL REQUERIMIENTO OBLIGATORIO DE HABER EJECUTADO CONTRATOS REGISTRADOS EN EL RUP CON LA CLASIFICACIÓN EN EL CÓDIGOS 43232604.</v>
      </c>
    </row>
    <row r="628" spans="2:20" ht="30" hidden="1" customHeight="1">
      <c r="B628" s="612"/>
      <c r="C628" s="604"/>
      <c r="D628" s="604"/>
      <c r="E628" s="604"/>
      <c r="F628" s="604"/>
      <c r="G628" s="604"/>
      <c r="H628" s="604"/>
      <c r="I628" s="604"/>
      <c r="J628" s="605" t="s">
        <v>60</v>
      </c>
      <c r="K628" s="606"/>
      <c r="L628" s="606"/>
      <c r="M628" s="607"/>
      <c r="N628" s="604"/>
      <c r="O628" s="604"/>
      <c r="P628" s="4" t="s">
        <v>13</v>
      </c>
      <c r="Q628" s="4" t="s">
        <v>59</v>
      </c>
      <c r="R628" s="604"/>
      <c r="S628" s="604"/>
      <c r="T628" s="604"/>
    </row>
    <row r="629" spans="2:20" ht="30" hidden="1" customHeight="1">
      <c r="B629" s="574">
        <v>1</v>
      </c>
      <c r="C629" s="550"/>
      <c r="D629" s="550"/>
      <c r="E629" s="550"/>
      <c r="F629" s="550"/>
      <c r="G629" s="553"/>
      <c r="H629" s="556"/>
      <c r="I629" s="559"/>
      <c r="J629" s="228"/>
      <c r="K629" s="101">
        <v>721015</v>
      </c>
      <c r="L629" s="228"/>
      <c r="M629" s="101">
        <v>721214</v>
      </c>
      <c r="N629" s="562"/>
      <c r="O629" s="562"/>
      <c r="P629" s="580"/>
      <c r="Q629" s="568"/>
      <c r="R629" s="568"/>
      <c r="S629" s="571">
        <f>IF(COUNTIF(J629:M631,"CUMPLE")&gt;=1,(G629*I629),0)* (IF(N629="PRESENTÓ CERTIFICADO",1,0))* (IF(O629="ACORDE A ITEM 5.2.1 (T.R.)",1,0) )* ( IF(OR(Q629="SIN OBSERVACIÓN", Q629="REQUERIMIENTOS SUBSANADOS"),1,0)) *(IF(OR(R629="NINGUNO", R629="CUMPLEN CON LO SOLICITADO"),1,0))</f>
        <v>0</v>
      </c>
      <c r="T629" s="586"/>
    </row>
    <row r="630" spans="2:20" ht="30" hidden="1" customHeight="1">
      <c r="B630" s="575"/>
      <c r="C630" s="551"/>
      <c r="D630" s="551"/>
      <c r="E630" s="551"/>
      <c r="F630" s="551"/>
      <c r="G630" s="554"/>
      <c r="H630" s="557"/>
      <c r="I630" s="560"/>
      <c r="J630" s="228"/>
      <c r="K630" s="101">
        <v>721029</v>
      </c>
      <c r="L630" s="228"/>
      <c r="M630" s="101">
        <v>261216</v>
      </c>
      <c r="N630" s="563"/>
      <c r="O630" s="563"/>
      <c r="P630" s="581"/>
      <c r="Q630" s="569"/>
      <c r="R630" s="569"/>
      <c r="S630" s="572"/>
      <c r="T630" s="587"/>
    </row>
    <row r="631" spans="2:20" ht="30" hidden="1" customHeight="1">
      <c r="B631" s="576"/>
      <c r="C631" s="552"/>
      <c r="D631" s="552"/>
      <c r="E631" s="552"/>
      <c r="F631" s="552"/>
      <c r="G631" s="555"/>
      <c r="H631" s="558"/>
      <c r="I631" s="561"/>
      <c r="J631" s="228"/>
      <c r="K631" s="101">
        <v>721033</v>
      </c>
      <c r="L631" s="228"/>
      <c r="M631" s="101"/>
      <c r="N631" s="564"/>
      <c r="O631" s="564"/>
      <c r="P631" s="582"/>
      <c r="Q631" s="570"/>
      <c r="R631" s="570"/>
      <c r="S631" s="573"/>
      <c r="T631" s="587"/>
    </row>
    <row r="632" spans="2:20" ht="30" hidden="1" customHeight="1">
      <c r="B632" s="574">
        <v>2</v>
      </c>
      <c r="C632" s="577"/>
      <c r="D632" s="577"/>
      <c r="E632" s="577"/>
      <c r="F632" s="577"/>
      <c r="G632" s="589"/>
      <c r="H632" s="556"/>
      <c r="I632" s="695"/>
      <c r="J632" s="228"/>
      <c r="K632" s="101">
        <f>K629</f>
        <v>721015</v>
      </c>
      <c r="L632" s="228"/>
      <c r="M632" s="101">
        <f>M629</f>
        <v>721214</v>
      </c>
      <c r="N632" s="562"/>
      <c r="O632" s="562"/>
      <c r="P632" s="565"/>
      <c r="Q632" s="583"/>
      <c r="R632" s="583"/>
      <c r="S632" s="571">
        <f>IF(COUNTIF(J632:M634,"CUMPLE")&gt;=1,(G632*I632),0)* (IF(N632="PRESENTÓ CERTIFICADO",1,0))* (IF(O632="ACORDE A ITEM 5.2.1 (T.R.)",1,0) )* ( IF(OR(Q632="SIN OBSERVACIÓN", Q632="REQUERIMIENTOS SUBSANADOS"),1,0)) *(IF(OR(R632="NINGUNO", R632="CUMPLEN CON LO SOLICITADO"),1,0))</f>
        <v>0</v>
      </c>
      <c r="T632" s="587"/>
    </row>
    <row r="633" spans="2:20" ht="30" hidden="1" customHeight="1">
      <c r="B633" s="575"/>
      <c r="C633" s="578"/>
      <c r="D633" s="578"/>
      <c r="E633" s="578"/>
      <c r="F633" s="578"/>
      <c r="G633" s="590"/>
      <c r="H633" s="557"/>
      <c r="I633" s="696"/>
      <c r="J633" s="228"/>
      <c r="K633" s="101">
        <f>K630</f>
        <v>721029</v>
      </c>
      <c r="L633" s="228"/>
      <c r="M633" s="101">
        <f>M630</f>
        <v>261216</v>
      </c>
      <c r="N633" s="563"/>
      <c r="O633" s="563"/>
      <c r="P633" s="566"/>
      <c r="Q633" s="584"/>
      <c r="R633" s="584"/>
      <c r="S633" s="572"/>
      <c r="T633" s="587"/>
    </row>
    <row r="634" spans="2:20" ht="30" hidden="1" customHeight="1">
      <c r="B634" s="576"/>
      <c r="C634" s="579"/>
      <c r="D634" s="579"/>
      <c r="E634" s="579"/>
      <c r="F634" s="579"/>
      <c r="G634" s="591"/>
      <c r="H634" s="558"/>
      <c r="I634" s="697"/>
      <c r="J634" s="228"/>
      <c r="K634" s="101">
        <f>K631</f>
        <v>721033</v>
      </c>
      <c r="L634" s="228"/>
      <c r="M634" s="101"/>
      <c r="N634" s="564"/>
      <c r="O634" s="564"/>
      <c r="P634" s="567"/>
      <c r="Q634" s="585"/>
      <c r="R634" s="585"/>
      <c r="S634" s="573"/>
      <c r="T634" s="587"/>
    </row>
    <row r="635" spans="2:20" ht="30" hidden="1" customHeight="1">
      <c r="B635" s="574">
        <v>3</v>
      </c>
      <c r="C635" s="550"/>
      <c r="D635" s="550"/>
      <c r="E635" s="550"/>
      <c r="F635" s="550"/>
      <c r="G635" s="553"/>
      <c r="H635" s="556"/>
      <c r="I635" s="559"/>
      <c r="J635" s="228"/>
      <c r="K635" s="101">
        <f>K629</f>
        <v>721015</v>
      </c>
      <c r="L635" s="228"/>
      <c r="M635" s="101">
        <f>M629</f>
        <v>721214</v>
      </c>
      <c r="N635" s="562"/>
      <c r="O635" s="562"/>
      <c r="P635" s="580"/>
      <c r="Q635" s="568"/>
      <c r="R635" s="568"/>
      <c r="S635" s="571">
        <f>IF(COUNTIF(J635:M637,"CUMPLE")&gt;=1,(G635*I635),0)* (IF(N635="PRESENTÓ CERTIFICADO",1,0))* (IF(O635="ACORDE A ITEM 5.2.1 (T.R.)",1,0) )* ( IF(OR(Q635="SIN OBSERVACIÓN", Q635="REQUERIMIENTOS SUBSANADOS"),1,0)) *(IF(OR(R635="NINGUNO", R635="CUMPLEN CON LO SOLICITADO"),1,0))</f>
        <v>0</v>
      </c>
      <c r="T635" s="587"/>
    </row>
    <row r="636" spans="2:20" ht="30" hidden="1" customHeight="1">
      <c r="B636" s="575"/>
      <c r="C636" s="551"/>
      <c r="D636" s="551"/>
      <c r="E636" s="551"/>
      <c r="F636" s="551"/>
      <c r="G636" s="554"/>
      <c r="H636" s="557"/>
      <c r="I636" s="560"/>
      <c r="J636" s="228"/>
      <c r="K636" s="101">
        <f>K630</f>
        <v>721029</v>
      </c>
      <c r="L636" s="228"/>
      <c r="M636" s="101">
        <f>M630</f>
        <v>261216</v>
      </c>
      <c r="N636" s="563"/>
      <c r="O636" s="563"/>
      <c r="P636" s="581"/>
      <c r="Q636" s="569"/>
      <c r="R636" s="569"/>
      <c r="S636" s="572"/>
      <c r="T636" s="587"/>
    </row>
    <row r="637" spans="2:20" ht="30" hidden="1" customHeight="1">
      <c r="B637" s="576"/>
      <c r="C637" s="552"/>
      <c r="D637" s="552"/>
      <c r="E637" s="552"/>
      <c r="F637" s="552"/>
      <c r="G637" s="555"/>
      <c r="H637" s="558"/>
      <c r="I637" s="561"/>
      <c r="J637" s="228"/>
      <c r="K637" s="101">
        <f>K631</f>
        <v>721033</v>
      </c>
      <c r="L637" s="228"/>
      <c r="M637" s="101"/>
      <c r="N637" s="564"/>
      <c r="O637" s="564"/>
      <c r="P637" s="582"/>
      <c r="Q637" s="570"/>
      <c r="R637" s="570"/>
      <c r="S637" s="573"/>
      <c r="T637" s="587"/>
    </row>
    <row r="638" spans="2:20" ht="30" hidden="1" customHeight="1">
      <c r="B638" s="574">
        <v>4</v>
      </c>
      <c r="C638" s="577"/>
      <c r="D638" s="577"/>
      <c r="E638" s="577"/>
      <c r="F638" s="577"/>
      <c r="G638" s="589"/>
      <c r="H638" s="556"/>
      <c r="I638" s="695"/>
      <c r="J638" s="228"/>
      <c r="K638" s="101">
        <f>K629</f>
        <v>721015</v>
      </c>
      <c r="L638" s="228"/>
      <c r="M638" s="101">
        <f>M629</f>
        <v>721214</v>
      </c>
      <c r="N638" s="562"/>
      <c r="O638" s="562"/>
      <c r="P638" s="565"/>
      <c r="Q638" s="583"/>
      <c r="R638" s="583"/>
      <c r="S638" s="571">
        <f>IF(COUNTIF(J638:M640,"CUMPLE")&gt;=1,(G638*I638),0)* (IF(N638="PRESENTÓ CERTIFICADO",1,0))* (IF(O638="ACORDE A ITEM 5.2.1 (T.R.)",1,0) )* ( IF(OR(Q638="SIN OBSERVACIÓN", Q638="REQUERIMIENTOS SUBSANADOS"),1,0)) *(IF(OR(R638="NINGUNO", R638="CUMPLEN CON LO SOLICITADO"),1,0))</f>
        <v>0</v>
      </c>
      <c r="T638" s="587"/>
    </row>
    <row r="639" spans="2:20" ht="30" hidden="1" customHeight="1">
      <c r="B639" s="575"/>
      <c r="C639" s="578"/>
      <c r="D639" s="578"/>
      <c r="E639" s="578"/>
      <c r="F639" s="578"/>
      <c r="G639" s="590"/>
      <c r="H639" s="557"/>
      <c r="I639" s="696"/>
      <c r="J639" s="228"/>
      <c r="K639" s="101">
        <f>K630</f>
        <v>721029</v>
      </c>
      <c r="L639" s="228"/>
      <c r="M639" s="101">
        <f>M630</f>
        <v>261216</v>
      </c>
      <c r="N639" s="563"/>
      <c r="O639" s="563"/>
      <c r="P639" s="566"/>
      <c r="Q639" s="584"/>
      <c r="R639" s="584"/>
      <c r="S639" s="572"/>
      <c r="T639" s="587"/>
    </row>
    <row r="640" spans="2:20" ht="30" hidden="1" customHeight="1">
      <c r="B640" s="576"/>
      <c r="C640" s="579"/>
      <c r="D640" s="579"/>
      <c r="E640" s="579"/>
      <c r="F640" s="579"/>
      <c r="G640" s="591"/>
      <c r="H640" s="558"/>
      <c r="I640" s="697"/>
      <c r="J640" s="228"/>
      <c r="K640" s="101">
        <f>K631</f>
        <v>721033</v>
      </c>
      <c r="L640" s="228"/>
      <c r="M640" s="101"/>
      <c r="N640" s="564"/>
      <c r="O640" s="564"/>
      <c r="P640" s="567"/>
      <c r="Q640" s="585"/>
      <c r="R640" s="585"/>
      <c r="S640" s="573"/>
      <c r="T640" s="587"/>
    </row>
    <row r="641" spans="2:20" ht="30" hidden="1" customHeight="1">
      <c r="B641" s="574">
        <v>5</v>
      </c>
      <c r="C641" s="550"/>
      <c r="D641" s="550"/>
      <c r="E641" s="550"/>
      <c r="F641" s="550"/>
      <c r="G641" s="553"/>
      <c r="H641" s="556"/>
      <c r="I641" s="559"/>
      <c r="J641" s="228"/>
      <c r="K641" s="101">
        <f>K629</f>
        <v>721015</v>
      </c>
      <c r="L641" s="228"/>
      <c r="M641" s="101">
        <f>M629</f>
        <v>721214</v>
      </c>
      <c r="N641" s="562"/>
      <c r="O641" s="562"/>
      <c r="P641" s="580"/>
      <c r="Q641" s="568"/>
      <c r="R641" s="568"/>
      <c r="S641" s="571">
        <f>IF(COUNTIF(J641:M643,"CUMPLE")&gt;=1,(G641*I641),0)* (IF(N641="PRESENTÓ CERTIFICADO",1,0))* (IF(O641="ACORDE A ITEM 5.2.1 (T.R.)",1,0) )* ( IF(OR(Q641="SIN OBSERVACIÓN", Q641="REQUERIMIENTOS SUBSANADOS"),1,0)) *(IF(OR(R641="NINGUNO", R641="CUMPLEN CON LO SOLICITADO"),1,0))</f>
        <v>0</v>
      </c>
      <c r="T641" s="587"/>
    </row>
    <row r="642" spans="2:20" ht="30" hidden="1" customHeight="1">
      <c r="B642" s="575"/>
      <c r="C642" s="551"/>
      <c r="D642" s="551"/>
      <c r="E642" s="551"/>
      <c r="F642" s="551"/>
      <c r="G642" s="554"/>
      <c r="H642" s="557"/>
      <c r="I642" s="560"/>
      <c r="J642" s="228"/>
      <c r="K642" s="101">
        <f>K630</f>
        <v>721029</v>
      </c>
      <c r="L642" s="228"/>
      <c r="M642" s="101">
        <f>M630</f>
        <v>261216</v>
      </c>
      <c r="N642" s="563"/>
      <c r="O642" s="563"/>
      <c r="P642" s="581"/>
      <c r="Q642" s="569"/>
      <c r="R642" s="569"/>
      <c r="S642" s="572"/>
      <c r="T642" s="587"/>
    </row>
    <row r="643" spans="2:20" ht="30" hidden="1" customHeight="1">
      <c r="B643" s="576"/>
      <c r="C643" s="552"/>
      <c r="D643" s="552"/>
      <c r="E643" s="552"/>
      <c r="F643" s="552"/>
      <c r="G643" s="555"/>
      <c r="H643" s="558"/>
      <c r="I643" s="561"/>
      <c r="J643" s="228"/>
      <c r="K643" s="101">
        <f>K631</f>
        <v>721033</v>
      </c>
      <c r="L643" s="228"/>
      <c r="M643" s="101"/>
      <c r="N643" s="564"/>
      <c r="O643" s="564"/>
      <c r="P643" s="582"/>
      <c r="Q643" s="570"/>
      <c r="R643" s="570"/>
      <c r="S643" s="573"/>
      <c r="T643" s="588"/>
    </row>
    <row r="644" spans="2:20" ht="30" hidden="1" customHeight="1">
      <c r="B644" s="540" t="str">
        <f>IF(S645=" "," ",IF(S645&gt;=$H$6,"CUMPLE CON LA EXPERIENCIA REQUERIDA","NO CUMPLE CON LA EXPERIENCIA REQUERIDA"))</f>
        <v>NO CUMPLE CON LA EXPERIENCIA REQUERIDA</v>
      </c>
      <c r="C644" s="541"/>
      <c r="D644" s="541"/>
      <c r="E644" s="541"/>
      <c r="F644" s="541"/>
      <c r="G644" s="541"/>
      <c r="H644" s="541"/>
      <c r="I644" s="541"/>
      <c r="J644" s="541"/>
      <c r="K644" s="541"/>
      <c r="L644" s="541"/>
      <c r="M644" s="541"/>
      <c r="N644" s="541"/>
      <c r="O644" s="542"/>
      <c r="P644" s="546" t="s">
        <v>22</v>
      </c>
      <c r="Q644" s="547"/>
      <c r="R644" s="311"/>
      <c r="S644" s="6">
        <f>IF(T629="SI",SUM(S629:S643),0)</f>
        <v>0</v>
      </c>
      <c r="T644" s="548" t="str">
        <f>IF(S645=" "," ",IF(S645&gt;=$H$6,"CUMPLE","NO CUMPLE"))</f>
        <v>NO CUMPLE</v>
      </c>
    </row>
    <row r="645" spans="2:20" ht="30" hidden="1" customHeight="1">
      <c r="B645" s="543"/>
      <c r="C645" s="544"/>
      <c r="D645" s="544"/>
      <c r="E645" s="544"/>
      <c r="F645" s="544"/>
      <c r="G645" s="544"/>
      <c r="H645" s="544"/>
      <c r="I645" s="544"/>
      <c r="J645" s="544"/>
      <c r="K645" s="544"/>
      <c r="L645" s="544"/>
      <c r="M645" s="544"/>
      <c r="N645" s="544"/>
      <c r="O645" s="545"/>
      <c r="P645" s="546" t="s">
        <v>24</v>
      </c>
      <c r="Q645" s="547"/>
      <c r="R645" s="311"/>
      <c r="S645" s="55">
        <f>IFERROR((S644/$P$6)," ")</f>
        <v>0</v>
      </c>
      <c r="T645" s="549"/>
    </row>
    <row r="646" spans="2:20" ht="30" hidden="1" customHeight="1"/>
    <row r="647" spans="2:20" ht="30" hidden="1" customHeight="1"/>
    <row r="648" spans="2:20" ht="30" hidden="1" customHeight="1">
      <c r="B648" s="68">
        <v>30</v>
      </c>
      <c r="C648" s="594" t="s">
        <v>53</v>
      </c>
      <c r="D648" s="595"/>
      <c r="E648" s="596"/>
      <c r="F648" s="597" t="str">
        <f>IFERROR(VLOOKUP(B648,LISTA_OFERENTES,2,FALSE)," ")</f>
        <v>O30</v>
      </c>
      <c r="G648" s="598"/>
      <c r="H648" s="598"/>
      <c r="I648" s="598"/>
      <c r="J648" s="598"/>
      <c r="K648" s="598"/>
      <c r="L648" s="598"/>
      <c r="M648" s="598"/>
      <c r="N648" s="598"/>
      <c r="O648" s="599"/>
      <c r="P648" s="600" t="s">
        <v>75</v>
      </c>
      <c r="Q648" s="601"/>
      <c r="R648" s="602"/>
      <c r="S648" s="2">
        <f>5-(INT(COUNTBLANK(C651:C665))-10)</f>
        <v>0</v>
      </c>
      <c r="T648" s="3"/>
    </row>
    <row r="649" spans="2:20" ht="30" hidden="1" customHeight="1">
      <c r="B649" s="611" t="s">
        <v>40</v>
      </c>
      <c r="C649" s="603" t="s">
        <v>15</v>
      </c>
      <c r="D649" s="603" t="s">
        <v>16</v>
      </c>
      <c r="E649" s="603" t="s">
        <v>17</v>
      </c>
      <c r="F649" s="603" t="s">
        <v>18</v>
      </c>
      <c r="G649" s="603" t="s">
        <v>19</v>
      </c>
      <c r="H649" s="603" t="s">
        <v>20</v>
      </c>
      <c r="I649" s="603" t="s">
        <v>21</v>
      </c>
      <c r="J649" s="608" t="s">
        <v>44</v>
      </c>
      <c r="K649" s="609"/>
      <c r="L649" s="609"/>
      <c r="M649" s="610"/>
      <c r="N649" s="603" t="s">
        <v>54</v>
      </c>
      <c r="O649" s="603" t="s">
        <v>55</v>
      </c>
      <c r="P649" s="103" t="s">
        <v>56</v>
      </c>
      <c r="Q649" s="103"/>
      <c r="R649" s="603" t="s">
        <v>57</v>
      </c>
      <c r="S649" s="603" t="s">
        <v>58</v>
      </c>
      <c r="T649" s="603" t="str">
        <f>T341</f>
        <v>CUMPLE CON EL REQUERIMIENTO OBLIGATORIO DE HABER EJECUTADO CONTRATOS REGISTRADOS EN EL RUP CON LA CLASIFICACIÓN EN EL CÓDIGOS 43232604.</v>
      </c>
    </row>
    <row r="650" spans="2:20" ht="56.25" hidden="1" customHeight="1">
      <c r="B650" s="612"/>
      <c r="C650" s="604"/>
      <c r="D650" s="604"/>
      <c r="E650" s="604"/>
      <c r="F650" s="604"/>
      <c r="G650" s="604"/>
      <c r="H650" s="604"/>
      <c r="I650" s="604"/>
      <c r="J650" s="605" t="s">
        <v>60</v>
      </c>
      <c r="K650" s="606"/>
      <c r="L650" s="606"/>
      <c r="M650" s="607"/>
      <c r="N650" s="604"/>
      <c r="O650" s="604"/>
      <c r="P650" s="4" t="s">
        <v>13</v>
      </c>
      <c r="Q650" s="4" t="s">
        <v>59</v>
      </c>
      <c r="R650" s="604"/>
      <c r="S650" s="604"/>
      <c r="T650" s="604"/>
    </row>
    <row r="651" spans="2:20" ht="30" hidden="1" customHeight="1">
      <c r="B651" s="574">
        <v>1</v>
      </c>
      <c r="C651" s="550"/>
      <c r="D651" s="550"/>
      <c r="E651" s="550"/>
      <c r="F651" s="550"/>
      <c r="G651" s="553"/>
      <c r="H651" s="556"/>
      <c r="I651" s="559"/>
      <c r="J651" s="228"/>
      <c r="K651" s="101">
        <v>721015</v>
      </c>
      <c r="L651" s="228"/>
      <c r="M651" s="101">
        <v>721214</v>
      </c>
      <c r="N651" s="562"/>
      <c r="O651" s="562"/>
      <c r="P651" s="580"/>
      <c r="Q651" s="568"/>
      <c r="R651" s="568"/>
      <c r="S651" s="571">
        <f>IF(COUNTIF(J651:M653,"CUMPLE")&gt;=1,(G651*I651),0)* (IF(N651="PRESENTÓ CERTIFICADO",1,0))* (IF(O651="ACORDE A ITEM 5.2.1 (T.R.)",1,0) )* ( IF(OR(Q651="SIN OBSERVACIÓN", Q651="REQUERIMIENTOS SUBSANADOS"),1,0)) *(IF(OR(R651="NINGUNO", R651="CUMPLEN CON LO SOLICITADO"),1,0))</f>
        <v>0</v>
      </c>
      <c r="T651" s="586"/>
    </row>
    <row r="652" spans="2:20" ht="30" hidden="1" customHeight="1">
      <c r="B652" s="575"/>
      <c r="C652" s="551"/>
      <c r="D652" s="551"/>
      <c r="E652" s="551"/>
      <c r="F652" s="551"/>
      <c r="G652" s="554"/>
      <c r="H652" s="557"/>
      <c r="I652" s="560"/>
      <c r="J652" s="228"/>
      <c r="K652" s="101">
        <v>721029</v>
      </c>
      <c r="L652" s="228"/>
      <c r="M652" s="101">
        <v>261216</v>
      </c>
      <c r="N652" s="563"/>
      <c r="O652" s="563"/>
      <c r="P652" s="581"/>
      <c r="Q652" s="569"/>
      <c r="R652" s="569"/>
      <c r="S652" s="572"/>
      <c r="T652" s="587"/>
    </row>
    <row r="653" spans="2:20" ht="30" hidden="1" customHeight="1">
      <c r="B653" s="576"/>
      <c r="C653" s="552"/>
      <c r="D653" s="552"/>
      <c r="E653" s="552"/>
      <c r="F653" s="552"/>
      <c r="G653" s="555"/>
      <c r="H653" s="558"/>
      <c r="I653" s="561"/>
      <c r="J653" s="228"/>
      <c r="K653" s="101">
        <v>721033</v>
      </c>
      <c r="L653" s="228"/>
      <c r="M653" s="101"/>
      <c r="N653" s="564"/>
      <c r="O653" s="564"/>
      <c r="P653" s="582"/>
      <c r="Q653" s="570"/>
      <c r="R653" s="570"/>
      <c r="S653" s="573"/>
      <c r="T653" s="587"/>
    </row>
    <row r="654" spans="2:20" ht="30" hidden="1" customHeight="1">
      <c r="B654" s="574">
        <v>2</v>
      </c>
      <c r="C654" s="577"/>
      <c r="D654" s="577"/>
      <c r="E654" s="577"/>
      <c r="F654" s="577"/>
      <c r="G654" s="589"/>
      <c r="H654" s="556"/>
      <c r="I654" s="695"/>
      <c r="J654" s="228"/>
      <c r="K654" s="101">
        <f>K651</f>
        <v>721015</v>
      </c>
      <c r="L654" s="228"/>
      <c r="M654" s="101">
        <f>M651</f>
        <v>721214</v>
      </c>
      <c r="N654" s="562"/>
      <c r="O654" s="562"/>
      <c r="P654" s="565"/>
      <c r="Q654" s="583"/>
      <c r="R654" s="583"/>
      <c r="S654" s="571">
        <f>IF(COUNTIF(J654:M656,"CUMPLE")&gt;=1,(G654*I654),0)* (IF(N654="PRESENTÓ CERTIFICADO",1,0))* (IF(O654="ACORDE A ITEM 5.2.1 (T.R.)",1,0) )* ( IF(OR(Q654="SIN OBSERVACIÓN", Q654="REQUERIMIENTOS SUBSANADOS"),1,0)) *(IF(OR(R654="NINGUNO", R654="CUMPLEN CON LO SOLICITADO"),1,0))</f>
        <v>0</v>
      </c>
      <c r="T654" s="587"/>
    </row>
    <row r="655" spans="2:20" ht="30" hidden="1" customHeight="1">
      <c r="B655" s="575"/>
      <c r="C655" s="578"/>
      <c r="D655" s="578"/>
      <c r="E655" s="578"/>
      <c r="F655" s="578"/>
      <c r="G655" s="590"/>
      <c r="H655" s="557"/>
      <c r="I655" s="696"/>
      <c r="J655" s="228"/>
      <c r="K655" s="101">
        <f>K652</f>
        <v>721029</v>
      </c>
      <c r="L655" s="228"/>
      <c r="M655" s="101">
        <f>M652</f>
        <v>261216</v>
      </c>
      <c r="N655" s="563"/>
      <c r="O655" s="563"/>
      <c r="P655" s="566"/>
      <c r="Q655" s="584"/>
      <c r="R655" s="584"/>
      <c r="S655" s="572"/>
      <c r="T655" s="587"/>
    </row>
    <row r="656" spans="2:20" ht="30" hidden="1" customHeight="1">
      <c r="B656" s="576"/>
      <c r="C656" s="579"/>
      <c r="D656" s="579"/>
      <c r="E656" s="579"/>
      <c r="F656" s="579"/>
      <c r="G656" s="591"/>
      <c r="H656" s="558"/>
      <c r="I656" s="697"/>
      <c r="J656" s="228"/>
      <c r="K656" s="101">
        <f>K653</f>
        <v>721033</v>
      </c>
      <c r="L656" s="228"/>
      <c r="M656" s="101"/>
      <c r="N656" s="564"/>
      <c r="O656" s="564"/>
      <c r="P656" s="567"/>
      <c r="Q656" s="585"/>
      <c r="R656" s="585"/>
      <c r="S656" s="573"/>
      <c r="T656" s="587"/>
    </row>
    <row r="657" spans="2:20" ht="30" hidden="1" customHeight="1">
      <c r="B657" s="574">
        <v>3</v>
      </c>
      <c r="C657" s="550"/>
      <c r="D657" s="550"/>
      <c r="E657" s="550"/>
      <c r="F657" s="550"/>
      <c r="G657" s="553"/>
      <c r="H657" s="556"/>
      <c r="I657" s="559"/>
      <c r="J657" s="228"/>
      <c r="K657" s="101">
        <f>K651</f>
        <v>721015</v>
      </c>
      <c r="L657" s="228"/>
      <c r="M657" s="101">
        <f>M651</f>
        <v>721214</v>
      </c>
      <c r="N657" s="562"/>
      <c r="O657" s="562"/>
      <c r="P657" s="580"/>
      <c r="Q657" s="568"/>
      <c r="R657" s="568"/>
      <c r="S657" s="571">
        <f>IF(COUNTIF(J657:M659,"CUMPLE")&gt;=1,(G657*I657),0)* (IF(N657="PRESENTÓ CERTIFICADO",1,0))* (IF(O657="ACORDE A ITEM 5.2.1 (T.R.)",1,0) )* ( IF(OR(Q657="SIN OBSERVACIÓN", Q657="REQUERIMIENTOS SUBSANADOS"),1,0)) *(IF(OR(R657="NINGUNO", R657="CUMPLEN CON LO SOLICITADO"),1,0))</f>
        <v>0</v>
      </c>
      <c r="T657" s="587"/>
    </row>
    <row r="658" spans="2:20" ht="30" hidden="1" customHeight="1">
      <c r="B658" s="575"/>
      <c r="C658" s="551"/>
      <c r="D658" s="551"/>
      <c r="E658" s="551"/>
      <c r="F658" s="551"/>
      <c r="G658" s="554"/>
      <c r="H658" s="557"/>
      <c r="I658" s="560"/>
      <c r="J658" s="228"/>
      <c r="K658" s="101">
        <f>K652</f>
        <v>721029</v>
      </c>
      <c r="L658" s="228"/>
      <c r="M658" s="101">
        <f>M652</f>
        <v>261216</v>
      </c>
      <c r="N658" s="563"/>
      <c r="O658" s="563"/>
      <c r="P658" s="581"/>
      <c r="Q658" s="569"/>
      <c r="R658" s="569"/>
      <c r="S658" s="572"/>
      <c r="T658" s="587"/>
    </row>
    <row r="659" spans="2:20" ht="30" hidden="1" customHeight="1">
      <c r="B659" s="576"/>
      <c r="C659" s="552"/>
      <c r="D659" s="552"/>
      <c r="E659" s="552"/>
      <c r="F659" s="552"/>
      <c r="G659" s="555"/>
      <c r="H659" s="558"/>
      <c r="I659" s="561"/>
      <c r="J659" s="228"/>
      <c r="K659" s="101">
        <f>K653</f>
        <v>721033</v>
      </c>
      <c r="L659" s="228"/>
      <c r="M659" s="101"/>
      <c r="N659" s="564"/>
      <c r="O659" s="564"/>
      <c r="P659" s="582"/>
      <c r="Q659" s="570"/>
      <c r="R659" s="570"/>
      <c r="S659" s="573"/>
      <c r="T659" s="587"/>
    </row>
    <row r="660" spans="2:20" ht="30" hidden="1" customHeight="1">
      <c r="B660" s="574">
        <v>4</v>
      </c>
      <c r="C660" s="577"/>
      <c r="D660" s="577"/>
      <c r="E660" s="577"/>
      <c r="F660" s="577"/>
      <c r="G660" s="589"/>
      <c r="H660" s="556"/>
      <c r="I660" s="695"/>
      <c r="J660" s="228"/>
      <c r="K660" s="101">
        <f>K651</f>
        <v>721015</v>
      </c>
      <c r="L660" s="228"/>
      <c r="M660" s="101">
        <f>M651</f>
        <v>721214</v>
      </c>
      <c r="N660" s="562"/>
      <c r="O660" s="562"/>
      <c r="P660" s="565"/>
      <c r="Q660" s="583"/>
      <c r="R660" s="583"/>
      <c r="S660" s="571">
        <f>IF(COUNTIF(J660:M662,"CUMPLE")&gt;=1,(G660*I660),0)* (IF(N660="PRESENTÓ CERTIFICADO",1,0))* (IF(O660="ACORDE A ITEM 5.2.1 (T.R.)",1,0) )* ( IF(OR(Q660="SIN OBSERVACIÓN", Q660="REQUERIMIENTOS SUBSANADOS"),1,0)) *(IF(OR(R660="NINGUNO", R660="CUMPLEN CON LO SOLICITADO"),1,0))</f>
        <v>0</v>
      </c>
      <c r="T660" s="587"/>
    </row>
    <row r="661" spans="2:20" ht="30" hidden="1" customHeight="1">
      <c r="B661" s="575"/>
      <c r="C661" s="578"/>
      <c r="D661" s="578"/>
      <c r="E661" s="578"/>
      <c r="F661" s="578"/>
      <c r="G661" s="590"/>
      <c r="H661" s="557"/>
      <c r="I661" s="696"/>
      <c r="J661" s="228"/>
      <c r="K661" s="101">
        <f>K652</f>
        <v>721029</v>
      </c>
      <c r="L661" s="228"/>
      <c r="M661" s="101">
        <f>M652</f>
        <v>261216</v>
      </c>
      <c r="N661" s="563"/>
      <c r="O661" s="563"/>
      <c r="P661" s="566"/>
      <c r="Q661" s="584"/>
      <c r="R661" s="584"/>
      <c r="S661" s="572"/>
      <c r="T661" s="587"/>
    </row>
    <row r="662" spans="2:20" ht="30" hidden="1" customHeight="1">
      <c r="B662" s="576"/>
      <c r="C662" s="579"/>
      <c r="D662" s="579"/>
      <c r="E662" s="579"/>
      <c r="F662" s="579"/>
      <c r="G662" s="591"/>
      <c r="H662" s="558"/>
      <c r="I662" s="697"/>
      <c r="J662" s="228"/>
      <c r="K662" s="101">
        <f>K653</f>
        <v>721033</v>
      </c>
      <c r="L662" s="228"/>
      <c r="M662" s="101"/>
      <c r="N662" s="564"/>
      <c r="O662" s="564"/>
      <c r="P662" s="567"/>
      <c r="Q662" s="585"/>
      <c r="R662" s="585"/>
      <c r="S662" s="573"/>
      <c r="T662" s="587"/>
    </row>
    <row r="663" spans="2:20" ht="30" hidden="1" customHeight="1">
      <c r="B663" s="574">
        <v>5</v>
      </c>
      <c r="C663" s="550"/>
      <c r="D663" s="550"/>
      <c r="E663" s="550"/>
      <c r="F663" s="550"/>
      <c r="G663" s="553"/>
      <c r="H663" s="556"/>
      <c r="I663" s="559"/>
      <c r="J663" s="228"/>
      <c r="K663" s="101">
        <f>K651</f>
        <v>721015</v>
      </c>
      <c r="L663" s="228"/>
      <c r="M663" s="101">
        <f>M651</f>
        <v>721214</v>
      </c>
      <c r="N663" s="562"/>
      <c r="O663" s="562"/>
      <c r="P663" s="580"/>
      <c r="Q663" s="568"/>
      <c r="R663" s="568"/>
      <c r="S663" s="571">
        <f>IF(COUNTIF(J663:M665,"CUMPLE")&gt;=1,(G663*I663),0)* (IF(N663="PRESENTÓ CERTIFICADO",1,0))* (IF(O663="ACORDE A ITEM 5.2.1 (T.R.)",1,0) )* ( IF(OR(Q663="SIN OBSERVACIÓN", Q663="REQUERIMIENTOS SUBSANADOS"),1,0)) *(IF(OR(R663="NINGUNO", R663="CUMPLEN CON LO SOLICITADO"),1,0))</f>
        <v>0</v>
      </c>
      <c r="T663" s="587"/>
    </row>
    <row r="664" spans="2:20" ht="30" hidden="1" customHeight="1">
      <c r="B664" s="575"/>
      <c r="C664" s="551"/>
      <c r="D664" s="551"/>
      <c r="E664" s="551"/>
      <c r="F664" s="551"/>
      <c r="G664" s="554"/>
      <c r="H664" s="557"/>
      <c r="I664" s="560"/>
      <c r="J664" s="228"/>
      <c r="K664" s="101">
        <f>K652</f>
        <v>721029</v>
      </c>
      <c r="L664" s="228"/>
      <c r="M664" s="101">
        <f>M652</f>
        <v>261216</v>
      </c>
      <c r="N664" s="563"/>
      <c r="O664" s="563"/>
      <c r="P664" s="581"/>
      <c r="Q664" s="569"/>
      <c r="R664" s="569"/>
      <c r="S664" s="572"/>
      <c r="T664" s="587"/>
    </row>
    <row r="665" spans="2:20" ht="30" hidden="1" customHeight="1">
      <c r="B665" s="576"/>
      <c r="C665" s="552"/>
      <c r="D665" s="552"/>
      <c r="E665" s="552"/>
      <c r="F665" s="552"/>
      <c r="G665" s="555"/>
      <c r="H665" s="558"/>
      <c r="I665" s="561"/>
      <c r="J665" s="228"/>
      <c r="K665" s="101">
        <f>K653</f>
        <v>721033</v>
      </c>
      <c r="L665" s="228"/>
      <c r="M665" s="101"/>
      <c r="N665" s="564"/>
      <c r="O665" s="564"/>
      <c r="P665" s="582"/>
      <c r="Q665" s="570"/>
      <c r="R665" s="570"/>
      <c r="S665" s="573"/>
      <c r="T665" s="588"/>
    </row>
    <row r="666" spans="2:20" ht="30" hidden="1" customHeight="1">
      <c r="B666" s="540" t="str">
        <f>IF(S667=" "," ",IF(S667&gt;=$H$6,"CUMPLE CON LA EXPERIENCIA REQUERIDA","NO CUMPLE CON LA EXPERIENCIA REQUERIDA"))</f>
        <v>NO CUMPLE CON LA EXPERIENCIA REQUERIDA</v>
      </c>
      <c r="C666" s="541"/>
      <c r="D666" s="541"/>
      <c r="E666" s="541"/>
      <c r="F666" s="541"/>
      <c r="G666" s="541"/>
      <c r="H666" s="541"/>
      <c r="I666" s="541"/>
      <c r="J666" s="541"/>
      <c r="K666" s="541"/>
      <c r="L666" s="541"/>
      <c r="M666" s="541"/>
      <c r="N666" s="541"/>
      <c r="O666" s="542"/>
      <c r="P666" s="546" t="s">
        <v>22</v>
      </c>
      <c r="Q666" s="547"/>
      <c r="R666" s="311"/>
      <c r="S666" s="6">
        <f>IF(T651="SI",SUM(S651:S665),0)</f>
        <v>0</v>
      </c>
      <c r="T666" s="548" t="str">
        <f>IF(S667=" "," ",IF(S667&gt;=$H$6,"CUMPLE","NO CUMPLE"))</f>
        <v>NO CUMPLE</v>
      </c>
    </row>
    <row r="667" spans="2:20" ht="30" hidden="1" customHeight="1">
      <c r="B667" s="543"/>
      <c r="C667" s="544"/>
      <c r="D667" s="544"/>
      <c r="E667" s="544"/>
      <c r="F667" s="544"/>
      <c r="G667" s="544"/>
      <c r="H667" s="544"/>
      <c r="I667" s="544"/>
      <c r="J667" s="544"/>
      <c r="K667" s="544"/>
      <c r="L667" s="544"/>
      <c r="M667" s="544"/>
      <c r="N667" s="544"/>
      <c r="O667" s="545"/>
      <c r="P667" s="546" t="s">
        <v>24</v>
      </c>
      <c r="Q667" s="547"/>
      <c r="R667" s="311"/>
      <c r="S667" s="55">
        <f>IFERROR((S666/$P$6)," ")</f>
        <v>0</v>
      </c>
      <c r="T667" s="549"/>
    </row>
    <row r="668" spans="2:20" ht="30" hidden="1" customHeight="1"/>
  </sheetData>
  <sheetProtection algorithmName="SHA-512" hashValue="xNyNFkZxmBgh6vs8VrYIZQx2Shbo3q2qG/0/Gt2+VaUsDRdz0W0IDG5hVfnAduh932Y6fpOC7ssRA9Bk1at+yQ==" saltValue="Qr2dwLgXqxwcK8/UrI8yJw==" spinCount="100000" sheet="1" objects="1" scenarios="1"/>
  <mergeCells count="2800">
    <mergeCell ref="E261:E263"/>
    <mergeCell ref="B663:B665"/>
    <mergeCell ref="C663:C665"/>
    <mergeCell ref="D663:D665"/>
    <mergeCell ref="E663:E665"/>
    <mergeCell ref="F663:F665"/>
    <mergeCell ref="G663:G665"/>
    <mergeCell ref="H663:H665"/>
    <mergeCell ref="I663:I665"/>
    <mergeCell ref="N663:N665"/>
    <mergeCell ref="O663:O665"/>
    <mergeCell ref="P663:P665"/>
    <mergeCell ref="Q663:Q665"/>
    <mergeCell ref="R663:R665"/>
    <mergeCell ref="S663:S665"/>
    <mergeCell ref="B666:O667"/>
    <mergeCell ref="P666:Q666"/>
    <mergeCell ref="B651:B653"/>
    <mergeCell ref="C651:C653"/>
    <mergeCell ref="D651:D653"/>
    <mergeCell ref="E651:E653"/>
    <mergeCell ref="F651:F653"/>
    <mergeCell ref="G651:G653"/>
    <mergeCell ref="H651:H653"/>
    <mergeCell ref="I651:I653"/>
    <mergeCell ref="N651:N653"/>
    <mergeCell ref="O651:O653"/>
    <mergeCell ref="P651:P653"/>
    <mergeCell ref="Q651:Q653"/>
    <mergeCell ref="R651:R653"/>
    <mergeCell ref="S651:S653"/>
    <mergeCell ref="F654:F656"/>
    <mergeCell ref="T666:T667"/>
    <mergeCell ref="P667:Q667"/>
    <mergeCell ref="E657:E659"/>
    <mergeCell ref="F657:F659"/>
    <mergeCell ref="G657:G659"/>
    <mergeCell ref="H657:H659"/>
    <mergeCell ref="I657:I659"/>
    <mergeCell ref="N657:N659"/>
    <mergeCell ref="O657:O659"/>
    <mergeCell ref="P657:P659"/>
    <mergeCell ref="Q657:Q659"/>
    <mergeCell ref="R657:R659"/>
    <mergeCell ref="S657:S659"/>
    <mergeCell ref="B660:B662"/>
    <mergeCell ref="C660:C662"/>
    <mergeCell ref="D660:D662"/>
    <mergeCell ref="E660:E662"/>
    <mergeCell ref="F660:F662"/>
    <mergeCell ref="G660:G662"/>
    <mergeCell ref="H660:H662"/>
    <mergeCell ref="I660:I662"/>
    <mergeCell ref="N660:N662"/>
    <mergeCell ref="O660:O662"/>
    <mergeCell ref="P660:P662"/>
    <mergeCell ref="Q660:Q662"/>
    <mergeCell ref="R660:R662"/>
    <mergeCell ref="S660:S662"/>
    <mergeCell ref="T651:T665"/>
    <mergeCell ref="B654:B656"/>
    <mergeCell ref="C654:C656"/>
    <mergeCell ref="D654:D656"/>
    <mergeCell ref="E654:E656"/>
    <mergeCell ref="G654:G656"/>
    <mergeCell ref="H654:H656"/>
    <mergeCell ref="I654:I656"/>
    <mergeCell ref="N654:N656"/>
    <mergeCell ref="O654:O656"/>
    <mergeCell ref="P654:P656"/>
    <mergeCell ref="Q654:Q656"/>
    <mergeCell ref="R654:R656"/>
    <mergeCell ref="S654:S656"/>
    <mergeCell ref="B657:B659"/>
    <mergeCell ref="C657:C659"/>
    <mergeCell ref="D657:D659"/>
    <mergeCell ref="C648:E648"/>
    <mergeCell ref="F648:O648"/>
    <mergeCell ref="P648:R648"/>
    <mergeCell ref="B649:B650"/>
    <mergeCell ref="C649:C650"/>
    <mergeCell ref="D649:D650"/>
    <mergeCell ref="E649:E650"/>
    <mergeCell ref="F649:F650"/>
    <mergeCell ref="G649:G650"/>
    <mergeCell ref="H649:H650"/>
    <mergeCell ref="I649:I650"/>
    <mergeCell ref="J649:M649"/>
    <mergeCell ref="N649:N650"/>
    <mergeCell ref="O649:O650"/>
    <mergeCell ref="R649:R650"/>
    <mergeCell ref="S649:S650"/>
    <mergeCell ref="T649:T650"/>
    <mergeCell ref="J650:M650"/>
    <mergeCell ref="B641:B643"/>
    <mergeCell ref="C641:C643"/>
    <mergeCell ref="D641:D643"/>
    <mergeCell ref="E641:E643"/>
    <mergeCell ref="F641:F643"/>
    <mergeCell ref="G641:G643"/>
    <mergeCell ref="H641:H643"/>
    <mergeCell ref="I641:I643"/>
    <mergeCell ref="N641:N643"/>
    <mergeCell ref="O641:O643"/>
    <mergeCell ref="P641:P643"/>
    <mergeCell ref="Q641:Q643"/>
    <mergeCell ref="R641:R643"/>
    <mergeCell ref="S641:S643"/>
    <mergeCell ref="B644:O645"/>
    <mergeCell ref="P644:Q644"/>
    <mergeCell ref="T644:T645"/>
    <mergeCell ref="P645:Q645"/>
    <mergeCell ref="E635:E637"/>
    <mergeCell ref="F635:F637"/>
    <mergeCell ref="G635:G637"/>
    <mergeCell ref="H635:H637"/>
    <mergeCell ref="I635:I637"/>
    <mergeCell ref="N635:N637"/>
    <mergeCell ref="O635:O637"/>
    <mergeCell ref="P635:P637"/>
    <mergeCell ref="Q635:Q637"/>
    <mergeCell ref="R635:R637"/>
    <mergeCell ref="S635:S637"/>
    <mergeCell ref="B638:B640"/>
    <mergeCell ref="C638:C640"/>
    <mergeCell ref="D638:D640"/>
    <mergeCell ref="E638:E640"/>
    <mergeCell ref="F638:F640"/>
    <mergeCell ref="G638:G640"/>
    <mergeCell ref="H638:H640"/>
    <mergeCell ref="I638:I640"/>
    <mergeCell ref="N638:N640"/>
    <mergeCell ref="O638:O640"/>
    <mergeCell ref="P638:P640"/>
    <mergeCell ref="Q638:Q640"/>
    <mergeCell ref="R638:R640"/>
    <mergeCell ref="S638:S640"/>
    <mergeCell ref="B629:B631"/>
    <mergeCell ref="C629:C631"/>
    <mergeCell ref="D629:D631"/>
    <mergeCell ref="E629:E631"/>
    <mergeCell ref="F629:F631"/>
    <mergeCell ref="G629:G631"/>
    <mergeCell ref="H629:H631"/>
    <mergeCell ref="I629:I631"/>
    <mergeCell ref="N629:N631"/>
    <mergeCell ref="O629:O631"/>
    <mergeCell ref="P629:P631"/>
    <mergeCell ref="Q629:Q631"/>
    <mergeCell ref="R629:R631"/>
    <mergeCell ref="S629:S631"/>
    <mergeCell ref="T629:T643"/>
    <mergeCell ref="B632:B634"/>
    <mergeCell ref="C632:C634"/>
    <mergeCell ref="D632:D634"/>
    <mergeCell ref="E632:E634"/>
    <mergeCell ref="F632:F634"/>
    <mergeCell ref="G632:G634"/>
    <mergeCell ref="H632:H634"/>
    <mergeCell ref="I632:I634"/>
    <mergeCell ref="N632:N634"/>
    <mergeCell ref="O632:O634"/>
    <mergeCell ref="P632:P634"/>
    <mergeCell ref="Q632:Q634"/>
    <mergeCell ref="R632:R634"/>
    <mergeCell ref="S632:S634"/>
    <mergeCell ref="B635:B637"/>
    <mergeCell ref="C635:C637"/>
    <mergeCell ref="D635:D637"/>
    <mergeCell ref="C626:E626"/>
    <mergeCell ref="F626:O626"/>
    <mergeCell ref="P626:R626"/>
    <mergeCell ref="B627:B628"/>
    <mergeCell ref="C627:C628"/>
    <mergeCell ref="D627:D628"/>
    <mergeCell ref="E627:E628"/>
    <mergeCell ref="F627:F628"/>
    <mergeCell ref="G627:G628"/>
    <mergeCell ref="H627:H628"/>
    <mergeCell ref="I627:I628"/>
    <mergeCell ref="J627:M627"/>
    <mergeCell ref="N627:N628"/>
    <mergeCell ref="O627:O628"/>
    <mergeCell ref="R627:R628"/>
    <mergeCell ref="S627:S628"/>
    <mergeCell ref="T627:T628"/>
    <mergeCell ref="J628:M628"/>
    <mergeCell ref="B619:B621"/>
    <mergeCell ref="C619:C621"/>
    <mergeCell ref="D619:D621"/>
    <mergeCell ref="E619:E621"/>
    <mergeCell ref="F619:F621"/>
    <mergeCell ref="G619:G621"/>
    <mergeCell ref="H619:H621"/>
    <mergeCell ref="I619:I621"/>
    <mergeCell ref="N619:N621"/>
    <mergeCell ref="O619:O621"/>
    <mergeCell ref="P619:P621"/>
    <mergeCell ref="Q619:Q621"/>
    <mergeCell ref="R619:R621"/>
    <mergeCell ref="S619:S621"/>
    <mergeCell ref="B622:O623"/>
    <mergeCell ref="P622:Q622"/>
    <mergeCell ref="T622:T623"/>
    <mergeCell ref="P623:Q623"/>
    <mergeCell ref="E613:E615"/>
    <mergeCell ref="F613:F615"/>
    <mergeCell ref="G613:G615"/>
    <mergeCell ref="H613:H615"/>
    <mergeCell ref="I613:I615"/>
    <mergeCell ref="N613:N615"/>
    <mergeCell ref="O613:O615"/>
    <mergeCell ref="P613:P615"/>
    <mergeCell ref="Q613:Q615"/>
    <mergeCell ref="R613:R615"/>
    <mergeCell ref="S613:S615"/>
    <mergeCell ref="B616:B618"/>
    <mergeCell ref="C616:C618"/>
    <mergeCell ref="D616:D618"/>
    <mergeCell ref="E616:E618"/>
    <mergeCell ref="F616:F618"/>
    <mergeCell ref="G616:G618"/>
    <mergeCell ref="H616:H618"/>
    <mergeCell ref="I616:I618"/>
    <mergeCell ref="N616:N618"/>
    <mergeCell ref="O616:O618"/>
    <mergeCell ref="P616:P618"/>
    <mergeCell ref="Q616:Q618"/>
    <mergeCell ref="R616:R618"/>
    <mergeCell ref="S616:S618"/>
    <mergeCell ref="B607:B609"/>
    <mergeCell ref="C607:C609"/>
    <mergeCell ref="D607:D609"/>
    <mergeCell ref="E607:E609"/>
    <mergeCell ref="F607:F609"/>
    <mergeCell ref="G607:G609"/>
    <mergeCell ref="H607:H609"/>
    <mergeCell ref="I607:I609"/>
    <mergeCell ref="N607:N609"/>
    <mergeCell ref="O607:O609"/>
    <mergeCell ref="P607:P609"/>
    <mergeCell ref="Q607:Q609"/>
    <mergeCell ref="R607:R609"/>
    <mergeCell ref="S607:S609"/>
    <mergeCell ref="T607:T621"/>
    <mergeCell ref="B610:B612"/>
    <mergeCell ref="C610:C612"/>
    <mergeCell ref="D610:D612"/>
    <mergeCell ref="E610:E612"/>
    <mergeCell ref="F610:F612"/>
    <mergeCell ref="G610:G612"/>
    <mergeCell ref="H610:H612"/>
    <mergeCell ref="I610:I612"/>
    <mergeCell ref="N610:N612"/>
    <mergeCell ref="O610:O612"/>
    <mergeCell ref="P610:P612"/>
    <mergeCell ref="Q610:Q612"/>
    <mergeCell ref="R610:R612"/>
    <mergeCell ref="S610:S612"/>
    <mergeCell ref="B613:B615"/>
    <mergeCell ref="C613:C615"/>
    <mergeCell ref="D613:D615"/>
    <mergeCell ref="C604:E604"/>
    <mergeCell ref="F604:O604"/>
    <mergeCell ref="P604:R604"/>
    <mergeCell ref="B605:B606"/>
    <mergeCell ref="C605:C606"/>
    <mergeCell ref="D605:D606"/>
    <mergeCell ref="E605:E606"/>
    <mergeCell ref="F605:F606"/>
    <mergeCell ref="G605:G606"/>
    <mergeCell ref="H605:H606"/>
    <mergeCell ref="I605:I606"/>
    <mergeCell ref="J605:M605"/>
    <mergeCell ref="N605:N606"/>
    <mergeCell ref="O605:O606"/>
    <mergeCell ref="R605:R606"/>
    <mergeCell ref="S605:S606"/>
    <mergeCell ref="T605:T606"/>
    <mergeCell ref="J606:M606"/>
    <mergeCell ref="B597:B599"/>
    <mergeCell ref="C597:C599"/>
    <mergeCell ref="D597:D599"/>
    <mergeCell ref="E597:E599"/>
    <mergeCell ref="F597:F599"/>
    <mergeCell ref="G597:G599"/>
    <mergeCell ref="H597:H599"/>
    <mergeCell ref="I597:I599"/>
    <mergeCell ref="N597:N599"/>
    <mergeCell ref="O597:O599"/>
    <mergeCell ref="P597:P599"/>
    <mergeCell ref="Q597:Q599"/>
    <mergeCell ref="R597:R599"/>
    <mergeCell ref="S597:S599"/>
    <mergeCell ref="B600:O601"/>
    <mergeCell ref="P600:Q600"/>
    <mergeCell ref="T600:T601"/>
    <mergeCell ref="P601:Q601"/>
    <mergeCell ref="E591:E593"/>
    <mergeCell ref="F591:F593"/>
    <mergeCell ref="G591:G593"/>
    <mergeCell ref="H591:H593"/>
    <mergeCell ref="I591:I593"/>
    <mergeCell ref="N591:N593"/>
    <mergeCell ref="O591:O593"/>
    <mergeCell ref="P591:P593"/>
    <mergeCell ref="Q591:Q593"/>
    <mergeCell ref="R591:R593"/>
    <mergeCell ref="S591:S593"/>
    <mergeCell ref="B594:B596"/>
    <mergeCell ref="C594:C596"/>
    <mergeCell ref="D594:D596"/>
    <mergeCell ref="E594:E596"/>
    <mergeCell ref="F594:F596"/>
    <mergeCell ref="G594:G596"/>
    <mergeCell ref="H594:H596"/>
    <mergeCell ref="I594:I596"/>
    <mergeCell ref="N594:N596"/>
    <mergeCell ref="O594:O596"/>
    <mergeCell ref="P594:P596"/>
    <mergeCell ref="Q594:Q596"/>
    <mergeCell ref="R594:R596"/>
    <mergeCell ref="S594:S596"/>
    <mergeCell ref="B585:B587"/>
    <mergeCell ref="C585:C587"/>
    <mergeCell ref="D585:D587"/>
    <mergeCell ref="E585:E587"/>
    <mergeCell ref="F585:F587"/>
    <mergeCell ref="G585:G587"/>
    <mergeCell ref="H585:H587"/>
    <mergeCell ref="I585:I587"/>
    <mergeCell ref="N585:N587"/>
    <mergeCell ref="O585:O587"/>
    <mergeCell ref="P585:P587"/>
    <mergeCell ref="Q585:Q587"/>
    <mergeCell ref="R585:R587"/>
    <mergeCell ref="S585:S587"/>
    <mergeCell ref="T585:T599"/>
    <mergeCell ref="B588:B590"/>
    <mergeCell ref="C588:C590"/>
    <mergeCell ref="D588:D590"/>
    <mergeCell ref="E588:E590"/>
    <mergeCell ref="F588:F590"/>
    <mergeCell ref="G588:G590"/>
    <mergeCell ref="H588:H590"/>
    <mergeCell ref="I588:I590"/>
    <mergeCell ref="N588:N590"/>
    <mergeCell ref="O588:O590"/>
    <mergeCell ref="P588:P590"/>
    <mergeCell ref="Q588:Q590"/>
    <mergeCell ref="R588:R590"/>
    <mergeCell ref="S588:S590"/>
    <mergeCell ref="B591:B593"/>
    <mergeCell ref="C591:C593"/>
    <mergeCell ref="D591:D593"/>
    <mergeCell ref="C582:E582"/>
    <mergeCell ref="F582:O582"/>
    <mergeCell ref="P582:R582"/>
    <mergeCell ref="B583:B584"/>
    <mergeCell ref="C583:C584"/>
    <mergeCell ref="D583:D584"/>
    <mergeCell ref="E583:E584"/>
    <mergeCell ref="F583:F584"/>
    <mergeCell ref="G583:G584"/>
    <mergeCell ref="H583:H584"/>
    <mergeCell ref="I583:I584"/>
    <mergeCell ref="J583:M583"/>
    <mergeCell ref="N583:N584"/>
    <mergeCell ref="O583:O584"/>
    <mergeCell ref="R583:R584"/>
    <mergeCell ref="S583:S584"/>
    <mergeCell ref="T583:T584"/>
    <mergeCell ref="J584:M584"/>
    <mergeCell ref="B575:B577"/>
    <mergeCell ref="C575:C577"/>
    <mergeCell ref="D575:D577"/>
    <mergeCell ref="E575:E577"/>
    <mergeCell ref="F575:F577"/>
    <mergeCell ref="G575:G577"/>
    <mergeCell ref="H575:H577"/>
    <mergeCell ref="I575:I577"/>
    <mergeCell ref="N575:N577"/>
    <mergeCell ref="O575:O577"/>
    <mergeCell ref="P575:P577"/>
    <mergeCell ref="Q575:Q577"/>
    <mergeCell ref="R575:R577"/>
    <mergeCell ref="S575:S577"/>
    <mergeCell ref="B578:O579"/>
    <mergeCell ref="P578:Q578"/>
    <mergeCell ref="T578:T579"/>
    <mergeCell ref="P579:Q579"/>
    <mergeCell ref="E569:E571"/>
    <mergeCell ref="F569:F571"/>
    <mergeCell ref="G569:G571"/>
    <mergeCell ref="H569:H571"/>
    <mergeCell ref="I569:I571"/>
    <mergeCell ref="N569:N571"/>
    <mergeCell ref="O569:O571"/>
    <mergeCell ref="P569:P571"/>
    <mergeCell ref="Q569:Q571"/>
    <mergeCell ref="R569:R571"/>
    <mergeCell ref="S569:S571"/>
    <mergeCell ref="B572:B574"/>
    <mergeCell ref="C572:C574"/>
    <mergeCell ref="D572:D574"/>
    <mergeCell ref="E572:E574"/>
    <mergeCell ref="F572:F574"/>
    <mergeCell ref="G572:G574"/>
    <mergeCell ref="H572:H574"/>
    <mergeCell ref="I572:I574"/>
    <mergeCell ref="N572:N574"/>
    <mergeCell ref="O572:O574"/>
    <mergeCell ref="P572:P574"/>
    <mergeCell ref="Q572:Q574"/>
    <mergeCell ref="R572:R574"/>
    <mergeCell ref="S572:S574"/>
    <mergeCell ref="B563:B565"/>
    <mergeCell ref="C563:C565"/>
    <mergeCell ref="D563:D565"/>
    <mergeCell ref="E563:E565"/>
    <mergeCell ref="F563:F565"/>
    <mergeCell ref="G563:G565"/>
    <mergeCell ref="H563:H565"/>
    <mergeCell ref="I563:I565"/>
    <mergeCell ref="N563:N565"/>
    <mergeCell ref="O563:O565"/>
    <mergeCell ref="P563:P565"/>
    <mergeCell ref="Q563:Q565"/>
    <mergeCell ref="R563:R565"/>
    <mergeCell ref="S563:S565"/>
    <mergeCell ref="T563:T577"/>
    <mergeCell ref="B566:B568"/>
    <mergeCell ref="C566:C568"/>
    <mergeCell ref="D566:D568"/>
    <mergeCell ref="E566:E568"/>
    <mergeCell ref="F566:F568"/>
    <mergeCell ref="G566:G568"/>
    <mergeCell ref="H566:H568"/>
    <mergeCell ref="I566:I568"/>
    <mergeCell ref="N566:N568"/>
    <mergeCell ref="O566:O568"/>
    <mergeCell ref="P566:P568"/>
    <mergeCell ref="Q566:Q568"/>
    <mergeCell ref="R566:R568"/>
    <mergeCell ref="S566:S568"/>
    <mergeCell ref="B569:B571"/>
    <mergeCell ref="C569:C571"/>
    <mergeCell ref="D569:D571"/>
    <mergeCell ref="C560:E560"/>
    <mergeCell ref="F560:O560"/>
    <mergeCell ref="P560:R560"/>
    <mergeCell ref="B561:B562"/>
    <mergeCell ref="C561:C562"/>
    <mergeCell ref="D561:D562"/>
    <mergeCell ref="E561:E562"/>
    <mergeCell ref="F561:F562"/>
    <mergeCell ref="G561:G562"/>
    <mergeCell ref="H561:H562"/>
    <mergeCell ref="I561:I562"/>
    <mergeCell ref="J561:M561"/>
    <mergeCell ref="N561:N562"/>
    <mergeCell ref="O561:O562"/>
    <mergeCell ref="R561:R562"/>
    <mergeCell ref="S561:S562"/>
    <mergeCell ref="T561:T562"/>
    <mergeCell ref="J562:M562"/>
    <mergeCell ref="B553:B555"/>
    <mergeCell ref="C553:C555"/>
    <mergeCell ref="D553:D555"/>
    <mergeCell ref="E553:E555"/>
    <mergeCell ref="F553:F555"/>
    <mergeCell ref="G553:G555"/>
    <mergeCell ref="H553:H555"/>
    <mergeCell ref="I553:I555"/>
    <mergeCell ref="N553:N555"/>
    <mergeCell ref="O553:O555"/>
    <mergeCell ref="P553:P555"/>
    <mergeCell ref="Q553:Q555"/>
    <mergeCell ref="R553:R555"/>
    <mergeCell ref="S553:S555"/>
    <mergeCell ref="B556:O557"/>
    <mergeCell ref="P556:Q556"/>
    <mergeCell ref="T556:T557"/>
    <mergeCell ref="P557:Q557"/>
    <mergeCell ref="E547:E549"/>
    <mergeCell ref="F547:F549"/>
    <mergeCell ref="G547:G549"/>
    <mergeCell ref="H547:H549"/>
    <mergeCell ref="I547:I549"/>
    <mergeCell ref="N547:N549"/>
    <mergeCell ref="O547:O549"/>
    <mergeCell ref="P547:P549"/>
    <mergeCell ref="Q547:Q549"/>
    <mergeCell ref="R547:R549"/>
    <mergeCell ref="S547:S549"/>
    <mergeCell ref="B550:B552"/>
    <mergeCell ref="C550:C552"/>
    <mergeCell ref="D550:D552"/>
    <mergeCell ref="E550:E552"/>
    <mergeCell ref="F550:F552"/>
    <mergeCell ref="G550:G552"/>
    <mergeCell ref="H550:H552"/>
    <mergeCell ref="I550:I552"/>
    <mergeCell ref="N550:N552"/>
    <mergeCell ref="O550:O552"/>
    <mergeCell ref="P550:P552"/>
    <mergeCell ref="Q550:Q552"/>
    <mergeCell ref="R550:R552"/>
    <mergeCell ref="S550:S552"/>
    <mergeCell ref="B541:B543"/>
    <mergeCell ref="C541:C543"/>
    <mergeCell ref="D541:D543"/>
    <mergeCell ref="E541:E543"/>
    <mergeCell ref="F541:F543"/>
    <mergeCell ref="G541:G543"/>
    <mergeCell ref="H541:H543"/>
    <mergeCell ref="I541:I543"/>
    <mergeCell ref="N541:N543"/>
    <mergeCell ref="O541:O543"/>
    <mergeCell ref="P541:P543"/>
    <mergeCell ref="Q541:Q543"/>
    <mergeCell ref="R541:R543"/>
    <mergeCell ref="S541:S543"/>
    <mergeCell ref="T541:T555"/>
    <mergeCell ref="B544:B546"/>
    <mergeCell ref="C544:C546"/>
    <mergeCell ref="D544:D546"/>
    <mergeCell ref="E544:E546"/>
    <mergeCell ref="F544:F546"/>
    <mergeCell ref="G544:G546"/>
    <mergeCell ref="H544:H546"/>
    <mergeCell ref="I544:I546"/>
    <mergeCell ref="N544:N546"/>
    <mergeCell ref="O544:O546"/>
    <mergeCell ref="P544:P546"/>
    <mergeCell ref="Q544:Q546"/>
    <mergeCell ref="R544:R546"/>
    <mergeCell ref="S544:S546"/>
    <mergeCell ref="B547:B549"/>
    <mergeCell ref="C547:C549"/>
    <mergeCell ref="D547:D549"/>
    <mergeCell ref="C538:E538"/>
    <mergeCell ref="F538:O538"/>
    <mergeCell ref="P538:R538"/>
    <mergeCell ref="B539:B540"/>
    <mergeCell ref="C539:C540"/>
    <mergeCell ref="D539:D540"/>
    <mergeCell ref="E539:E540"/>
    <mergeCell ref="F539:F540"/>
    <mergeCell ref="G539:G540"/>
    <mergeCell ref="H539:H540"/>
    <mergeCell ref="I539:I540"/>
    <mergeCell ref="J539:M539"/>
    <mergeCell ref="N539:N540"/>
    <mergeCell ref="O539:O540"/>
    <mergeCell ref="R539:R540"/>
    <mergeCell ref="S539:S540"/>
    <mergeCell ref="T539:T540"/>
    <mergeCell ref="J540:M540"/>
    <mergeCell ref="B531:B533"/>
    <mergeCell ref="C531:C533"/>
    <mergeCell ref="D531:D533"/>
    <mergeCell ref="E531:E533"/>
    <mergeCell ref="F531:F533"/>
    <mergeCell ref="G531:G533"/>
    <mergeCell ref="H531:H533"/>
    <mergeCell ref="I531:I533"/>
    <mergeCell ref="N531:N533"/>
    <mergeCell ref="O531:O533"/>
    <mergeCell ref="P531:P533"/>
    <mergeCell ref="Q531:Q533"/>
    <mergeCell ref="R531:R533"/>
    <mergeCell ref="S531:S533"/>
    <mergeCell ref="B534:O535"/>
    <mergeCell ref="P534:Q534"/>
    <mergeCell ref="T534:T535"/>
    <mergeCell ref="P535:Q535"/>
    <mergeCell ref="E525:E527"/>
    <mergeCell ref="F525:F527"/>
    <mergeCell ref="G525:G527"/>
    <mergeCell ref="H525:H527"/>
    <mergeCell ref="I525:I527"/>
    <mergeCell ref="N525:N527"/>
    <mergeCell ref="O525:O527"/>
    <mergeCell ref="P525:P527"/>
    <mergeCell ref="Q525:Q527"/>
    <mergeCell ref="R525:R527"/>
    <mergeCell ref="S525:S527"/>
    <mergeCell ref="B528:B530"/>
    <mergeCell ref="C528:C530"/>
    <mergeCell ref="D528:D530"/>
    <mergeCell ref="E528:E530"/>
    <mergeCell ref="F528:F530"/>
    <mergeCell ref="G528:G530"/>
    <mergeCell ref="H528:H530"/>
    <mergeCell ref="I528:I530"/>
    <mergeCell ref="N528:N530"/>
    <mergeCell ref="O528:O530"/>
    <mergeCell ref="P528:P530"/>
    <mergeCell ref="Q528:Q530"/>
    <mergeCell ref="R528:R530"/>
    <mergeCell ref="S528:S530"/>
    <mergeCell ref="B519:B521"/>
    <mergeCell ref="C519:C521"/>
    <mergeCell ref="D519:D521"/>
    <mergeCell ref="E519:E521"/>
    <mergeCell ref="F519:F521"/>
    <mergeCell ref="G519:G521"/>
    <mergeCell ref="H519:H521"/>
    <mergeCell ref="I519:I521"/>
    <mergeCell ref="N519:N521"/>
    <mergeCell ref="O519:O521"/>
    <mergeCell ref="P519:P521"/>
    <mergeCell ref="Q519:Q521"/>
    <mergeCell ref="R519:R521"/>
    <mergeCell ref="S519:S521"/>
    <mergeCell ref="T519:T533"/>
    <mergeCell ref="B522:B524"/>
    <mergeCell ref="C522:C524"/>
    <mergeCell ref="D522:D524"/>
    <mergeCell ref="E522:E524"/>
    <mergeCell ref="F522:F524"/>
    <mergeCell ref="G522:G524"/>
    <mergeCell ref="H522:H524"/>
    <mergeCell ref="I522:I524"/>
    <mergeCell ref="N522:N524"/>
    <mergeCell ref="O522:O524"/>
    <mergeCell ref="P522:P524"/>
    <mergeCell ref="Q522:Q524"/>
    <mergeCell ref="R522:R524"/>
    <mergeCell ref="S522:S524"/>
    <mergeCell ref="B525:B527"/>
    <mergeCell ref="C525:C527"/>
    <mergeCell ref="D525:D527"/>
    <mergeCell ref="C516:E516"/>
    <mergeCell ref="F516:O516"/>
    <mergeCell ref="P516:R516"/>
    <mergeCell ref="B517:B518"/>
    <mergeCell ref="C517:C518"/>
    <mergeCell ref="D517:D518"/>
    <mergeCell ref="E517:E518"/>
    <mergeCell ref="F517:F518"/>
    <mergeCell ref="G517:G518"/>
    <mergeCell ref="H517:H518"/>
    <mergeCell ref="I517:I518"/>
    <mergeCell ref="J517:M517"/>
    <mergeCell ref="N517:N518"/>
    <mergeCell ref="O517:O518"/>
    <mergeCell ref="R517:R518"/>
    <mergeCell ref="S517:S518"/>
    <mergeCell ref="T517:T518"/>
    <mergeCell ref="J518:M518"/>
    <mergeCell ref="B509:B511"/>
    <mergeCell ref="C509:C511"/>
    <mergeCell ref="D509:D511"/>
    <mergeCell ref="E509:E511"/>
    <mergeCell ref="F509:F511"/>
    <mergeCell ref="G509:G511"/>
    <mergeCell ref="H509:H511"/>
    <mergeCell ref="I509:I511"/>
    <mergeCell ref="N509:N511"/>
    <mergeCell ref="O509:O511"/>
    <mergeCell ref="P509:P511"/>
    <mergeCell ref="Q509:Q511"/>
    <mergeCell ref="R509:R511"/>
    <mergeCell ref="S509:S511"/>
    <mergeCell ref="B512:O513"/>
    <mergeCell ref="P512:Q512"/>
    <mergeCell ref="T512:T513"/>
    <mergeCell ref="P513:Q513"/>
    <mergeCell ref="E503:E505"/>
    <mergeCell ref="F503:F505"/>
    <mergeCell ref="G503:G505"/>
    <mergeCell ref="H503:H505"/>
    <mergeCell ref="I503:I505"/>
    <mergeCell ref="N503:N505"/>
    <mergeCell ref="O503:O505"/>
    <mergeCell ref="P503:P505"/>
    <mergeCell ref="Q503:Q505"/>
    <mergeCell ref="R503:R505"/>
    <mergeCell ref="S503:S505"/>
    <mergeCell ref="B506:B508"/>
    <mergeCell ref="C506:C508"/>
    <mergeCell ref="D506:D508"/>
    <mergeCell ref="E506:E508"/>
    <mergeCell ref="F506:F508"/>
    <mergeCell ref="G506:G508"/>
    <mergeCell ref="H506:H508"/>
    <mergeCell ref="I506:I508"/>
    <mergeCell ref="N506:N508"/>
    <mergeCell ref="O506:O508"/>
    <mergeCell ref="P506:P508"/>
    <mergeCell ref="Q506:Q508"/>
    <mergeCell ref="R506:R508"/>
    <mergeCell ref="S506:S508"/>
    <mergeCell ref="B497:B499"/>
    <mergeCell ref="C497:C499"/>
    <mergeCell ref="D497:D499"/>
    <mergeCell ref="E497:E499"/>
    <mergeCell ref="F497:F499"/>
    <mergeCell ref="G497:G499"/>
    <mergeCell ref="H497:H499"/>
    <mergeCell ref="I497:I499"/>
    <mergeCell ref="N497:N499"/>
    <mergeCell ref="O497:O499"/>
    <mergeCell ref="P497:P499"/>
    <mergeCell ref="Q497:Q499"/>
    <mergeCell ref="R497:R499"/>
    <mergeCell ref="S497:S499"/>
    <mergeCell ref="T497:T511"/>
    <mergeCell ref="B500:B502"/>
    <mergeCell ref="C500:C502"/>
    <mergeCell ref="D500:D502"/>
    <mergeCell ref="E500:E502"/>
    <mergeCell ref="F500:F502"/>
    <mergeCell ref="G500:G502"/>
    <mergeCell ref="H500:H502"/>
    <mergeCell ref="I500:I502"/>
    <mergeCell ref="N500:N502"/>
    <mergeCell ref="O500:O502"/>
    <mergeCell ref="P500:P502"/>
    <mergeCell ref="Q500:Q502"/>
    <mergeCell ref="R500:R502"/>
    <mergeCell ref="S500:S502"/>
    <mergeCell ref="B503:B505"/>
    <mergeCell ref="C503:C505"/>
    <mergeCell ref="D503:D505"/>
    <mergeCell ref="C494:E494"/>
    <mergeCell ref="F494:O494"/>
    <mergeCell ref="P494:R494"/>
    <mergeCell ref="B495:B496"/>
    <mergeCell ref="C495:C496"/>
    <mergeCell ref="D495:D496"/>
    <mergeCell ref="E495:E496"/>
    <mergeCell ref="F495:F496"/>
    <mergeCell ref="G495:G496"/>
    <mergeCell ref="H495:H496"/>
    <mergeCell ref="I495:I496"/>
    <mergeCell ref="J495:M495"/>
    <mergeCell ref="N495:N496"/>
    <mergeCell ref="O495:O496"/>
    <mergeCell ref="R495:R496"/>
    <mergeCell ref="S495:S496"/>
    <mergeCell ref="T495:T496"/>
    <mergeCell ref="J496:M496"/>
    <mergeCell ref="B487:B489"/>
    <mergeCell ref="C487:C489"/>
    <mergeCell ref="D487:D489"/>
    <mergeCell ref="E487:E489"/>
    <mergeCell ref="F487:F489"/>
    <mergeCell ref="G487:G489"/>
    <mergeCell ref="H487:H489"/>
    <mergeCell ref="I487:I489"/>
    <mergeCell ref="N487:N489"/>
    <mergeCell ref="O487:O489"/>
    <mergeCell ref="P487:P489"/>
    <mergeCell ref="Q487:Q489"/>
    <mergeCell ref="R487:R489"/>
    <mergeCell ref="S487:S489"/>
    <mergeCell ref="B490:O491"/>
    <mergeCell ref="P490:Q490"/>
    <mergeCell ref="T490:T491"/>
    <mergeCell ref="P491:Q491"/>
    <mergeCell ref="E481:E483"/>
    <mergeCell ref="F481:F483"/>
    <mergeCell ref="G481:G483"/>
    <mergeCell ref="H481:H483"/>
    <mergeCell ref="I481:I483"/>
    <mergeCell ref="N481:N483"/>
    <mergeCell ref="O481:O483"/>
    <mergeCell ref="P481:P483"/>
    <mergeCell ref="Q481:Q483"/>
    <mergeCell ref="R481:R483"/>
    <mergeCell ref="S481:S483"/>
    <mergeCell ref="B484:B486"/>
    <mergeCell ref="C484:C486"/>
    <mergeCell ref="D484:D486"/>
    <mergeCell ref="E484:E486"/>
    <mergeCell ref="F484:F486"/>
    <mergeCell ref="G484:G486"/>
    <mergeCell ref="H484:H486"/>
    <mergeCell ref="I484:I486"/>
    <mergeCell ref="N484:N486"/>
    <mergeCell ref="O484:O486"/>
    <mergeCell ref="P484:P486"/>
    <mergeCell ref="Q484:Q486"/>
    <mergeCell ref="R484:R486"/>
    <mergeCell ref="S484:S486"/>
    <mergeCell ref="B475:B477"/>
    <mergeCell ref="C475:C477"/>
    <mergeCell ref="D475:D477"/>
    <mergeCell ref="E475:E477"/>
    <mergeCell ref="F475:F477"/>
    <mergeCell ref="G475:G477"/>
    <mergeCell ref="H475:H477"/>
    <mergeCell ref="I475:I477"/>
    <mergeCell ref="N475:N477"/>
    <mergeCell ref="O475:O477"/>
    <mergeCell ref="P475:P477"/>
    <mergeCell ref="Q475:Q477"/>
    <mergeCell ref="R475:R477"/>
    <mergeCell ref="S475:S477"/>
    <mergeCell ref="T475:T489"/>
    <mergeCell ref="B478:B480"/>
    <mergeCell ref="C478:C480"/>
    <mergeCell ref="D478:D480"/>
    <mergeCell ref="E478:E480"/>
    <mergeCell ref="F478:F480"/>
    <mergeCell ref="G478:G480"/>
    <mergeCell ref="H478:H480"/>
    <mergeCell ref="I478:I480"/>
    <mergeCell ref="N478:N480"/>
    <mergeCell ref="O478:O480"/>
    <mergeCell ref="P478:P480"/>
    <mergeCell ref="Q478:Q480"/>
    <mergeCell ref="R478:R480"/>
    <mergeCell ref="S478:S480"/>
    <mergeCell ref="B481:B483"/>
    <mergeCell ref="C481:C483"/>
    <mergeCell ref="D481:D483"/>
    <mergeCell ref="C472:E472"/>
    <mergeCell ref="F472:O472"/>
    <mergeCell ref="P472:R472"/>
    <mergeCell ref="B473:B474"/>
    <mergeCell ref="C473:C474"/>
    <mergeCell ref="D473:D474"/>
    <mergeCell ref="E473:E474"/>
    <mergeCell ref="F473:F474"/>
    <mergeCell ref="G473:G474"/>
    <mergeCell ref="H473:H474"/>
    <mergeCell ref="I473:I474"/>
    <mergeCell ref="J473:M473"/>
    <mergeCell ref="N473:N474"/>
    <mergeCell ref="O473:O474"/>
    <mergeCell ref="R473:R474"/>
    <mergeCell ref="S473:S474"/>
    <mergeCell ref="T473:T474"/>
    <mergeCell ref="J474:M474"/>
    <mergeCell ref="B465:B467"/>
    <mergeCell ref="C465:C467"/>
    <mergeCell ref="D465:D467"/>
    <mergeCell ref="E465:E467"/>
    <mergeCell ref="F465:F467"/>
    <mergeCell ref="G465:G467"/>
    <mergeCell ref="H465:H467"/>
    <mergeCell ref="I465:I467"/>
    <mergeCell ref="N465:N467"/>
    <mergeCell ref="O465:O467"/>
    <mergeCell ref="P465:P467"/>
    <mergeCell ref="Q465:Q467"/>
    <mergeCell ref="R465:R467"/>
    <mergeCell ref="S465:S467"/>
    <mergeCell ref="B468:O469"/>
    <mergeCell ref="P468:Q468"/>
    <mergeCell ref="T468:T469"/>
    <mergeCell ref="P469:Q469"/>
    <mergeCell ref="E459:E461"/>
    <mergeCell ref="F459:F461"/>
    <mergeCell ref="G459:G461"/>
    <mergeCell ref="H459:H461"/>
    <mergeCell ref="I459:I461"/>
    <mergeCell ref="N459:N461"/>
    <mergeCell ref="O459:O461"/>
    <mergeCell ref="P459:P461"/>
    <mergeCell ref="Q459:Q461"/>
    <mergeCell ref="R459:R461"/>
    <mergeCell ref="S459:S461"/>
    <mergeCell ref="B462:B464"/>
    <mergeCell ref="C462:C464"/>
    <mergeCell ref="D462:D464"/>
    <mergeCell ref="E462:E464"/>
    <mergeCell ref="F462:F464"/>
    <mergeCell ref="G462:G464"/>
    <mergeCell ref="H462:H464"/>
    <mergeCell ref="I462:I464"/>
    <mergeCell ref="N462:N464"/>
    <mergeCell ref="O462:O464"/>
    <mergeCell ref="P462:P464"/>
    <mergeCell ref="Q462:Q464"/>
    <mergeCell ref="R462:R464"/>
    <mergeCell ref="S462:S464"/>
    <mergeCell ref="B453:B455"/>
    <mergeCell ref="C453:C455"/>
    <mergeCell ref="D453:D455"/>
    <mergeCell ref="E453:E455"/>
    <mergeCell ref="F453:F455"/>
    <mergeCell ref="G453:G455"/>
    <mergeCell ref="H453:H455"/>
    <mergeCell ref="I453:I455"/>
    <mergeCell ref="N453:N455"/>
    <mergeCell ref="O453:O455"/>
    <mergeCell ref="P453:P455"/>
    <mergeCell ref="Q453:Q455"/>
    <mergeCell ref="R453:R455"/>
    <mergeCell ref="S453:S455"/>
    <mergeCell ref="T453:T467"/>
    <mergeCell ref="B456:B458"/>
    <mergeCell ref="C456:C458"/>
    <mergeCell ref="D456:D458"/>
    <mergeCell ref="E456:E458"/>
    <mergeCell ref="F456:F458"/>
    <mergeCell ref="G456:G458"/>
    <mergeCell ref="H456:H458"/>
    <mergeCell ref="I456:I458"/>
    <mergeCell ref="N456:N458"/>
    <mergeCell ref="O456:O458"/>
    <mergeCell ref="P456:P458"/>
    <mergeCell ref="Q456:Q458"/>
    <mergeCell ref="R456:R458"/>
    <mergeCell ref="S456:S458"/>
    <mergeCell ref="B459:B461"/>
    <mergeCell ref="C459:C461"/>
    <mergeCell ref="D459:D461"/>
    <mergeCell ref="C450:E450"/>
    <mergeCell ref="F450:O450"/>
    <mergeCell ref="P450:R450"/>
    <mergeCell ref="B451:B452"/>
    <mergeCell ref="C451:C452"/>
    <mergeCell ref="D451:D452"/>
    <mergeCell ref="E451:E452"/>
    <mergeCell ref="F451:F452"/>
    <mergeCell ref="G451:G452"/>
    <mergeCell ref="H451:H452"/>
    <mergeCell ref="I451:I452"/>
    <mergeCell ref="J451:M451"/>
    <mergeCell ref="N451:N452"/>
    <mergeCell ref="O451:O452"/>
    <mergeCell ref="R451:R452"/>
    <mergeCell ref="S451:S452"/>
    <mergeCell ref="T451:T452"/>
    <mergeCell ref="J452:M452"/>
    <mergeCell ref="B443:B445"/>
    <mergeCell ref="C443:C445"/>
    <mergeCell ref="D443:D445"/>
    <mergeCell ref="E443:E445"/>
    <mergeCell ref="F443:F445"/>
    <mergeCell ref="G443:G445"/>
    <mergeCell ref="H443:H445"/>
    <mergeCell ref="I443:I445"/>
    <mergeCell ref="N443:N445"/>
    <mergeCell ref="O443:O445"/>
    <mergeCell ref="P443:P445"/>
    <mergeCell ref="Q443:Q445"/>
    <mergeCell ref="R443:R445"/>
    <mergeCell ref="S443:S445"/>
    <mergeCell ref="B446:O447"/>
    <mergeCell ref="P446:Q446"/>
    <mergeCell ref="T446:T447"/>
    <mergeCell ref="P447:Q447"/>
    <mergeCell ref="E437:E439"/>
    <mergeCell ref="F437:F439"/>
    <mergeCell ref="G437:G439"/>
    <mergeCell ref="H437:H439"/>
    <mergeCell ref="I437:I439"/>
    <mergeCell ref="N437:N439"/>
    <mergeCell ref="O437:O439"/>
    <mergeCell ref="P437:P439"/>
    <mergeCell ref="Q437:Q439"/>
    <mergeCell ref="R437:R439"/>
    <mergeCell ref="S437:S439"/>
    <mergeCell ref="B440:B442"/>
    <mergeCell ref="C440:C442"/>
    <mergeCell ref="D440:D442"/>
    <mergeCell ref="E440:E442"/>
    <mergeCell ref="F440:F442"/>
    <mergeCell ref="G440:G442"/>
    <mergeCell ref="H440:H442"/>
    <mergeCell ref="I440:I442"/>
    <mergeCell ref="N440:N442"/>
    <mergeCell ref="O440:O442"/>
    <mergeCell ref="P440:P442"/>
    <mergeCell ref="Q440:Q442"/>
    <mergeCell ref="R440:R442"/>
    <mergeCell ref="S440:S442"/>
    <mergeCell ref="B431:B433"/>
    <mergeCell ref="C431:C433"/>
    <mergeCell ref="D431:D433"/>
    <mergeCell ref="E431:E433"/>
    <mergeCell ref="F431:F433"/>
    <mergeCell ref="G431:G433"/>
    <mergeCell ref="H431:H433"/>
    <mergeCell ref="I431:I433"/>
    <mergeCell ref="N431:N433"/>
    <mergeCell ref="O431:O433"/>
    <mergeCell ref="P431:P433"/>
    <mergeCell ref="Q431:Q433"/>
    <mergeCell ref="R431:R433"/>
    <mergeCell ref="S431:S433"/>
    <mergeCell ref="T431:T445"/>
    <mergeCell ref="B434:B436"/>
    <mergeCell ref="C434:C436"/>
    <mergeCell ref="D434:D436"/>
    <mergeCell ref="E434:E436"/>
    <mergeCell ref="F434:F436"/>
    <mergeCell ref="G434:G436"/>
    <mergeCell ref="H434:H436"/>
    <mergeCell ref="I434:I436"/>
    <mergeCell ref="N434:N436"/>
    <mergeCell ref="O434:O436"/>
    <mergeCell ref="P434:P436"/>
    <mergeCell ref="Q434:Q436"/>
    <mergeCell ref="R434:R436"/>
    <mergeCell ref="S434:S436"/>
    <mergeCell ref="B437:B439"/>
    <mergeCell ref="C437:C439"/>
    <mergeCell ref="D437:D439"/>
    <mergeCell ref="C428:E428"/>
    <mergeCell ref="F428:O428"/>
    <mergeCell ref="P428:R428"/>
    <mergeCell ref="B429:B430"/>
    <mergeCell ref="C429:C430"/>
    <mergeCell ref="D429:D430"/>
    <mergeCell ref="E429:E430"/>
    <mergeCell ref="F429:F430"/>
    <mergeCell ref="G429:G430"/>
    <mergeCell ref="H429:H430"/>
    <mergeCell ref="I429:I430"/>
    <mergeCell ref="J429:M429"/>
    <mergeCell ref="N429:N430"/>
    <mergeCell ref="O429:O430"/>
    <mergeCell ref="R429:R430"/>
    <mergeCell ref="S429:S430"/>
    <mergeCell ref="T429:T430"/>
    <mergeCell ref="J430:M430"/>
    <mergeCell ref="B421:B423"/>
    <mergeCell ref="C421:C423"/>
    <mergeCell ref="D421:D423"/>
    <mergeCell ref="E421:E423"/>
    <mergeCell ref="F421:F423"/>
    <mergeCell ref="G421:G423"/>
    <mergeCell ref="H421:H423"/>
    <mergeCell ref="I421:I423"/>
    <mergeCell ref="N421:N423"/>
    <mergeCell ref="O421:O423"/>
    <mergeCell ref="P421:P423"/>
    <mergeCell ref="Q421:Q423"/>
    <mergeCell ref="R421:R423"/>
    <mergeCell ref="S421:S423"/>
    <mergeCell ref="B424:O425"/>
    <mergeCell ref="P424:Q424"/>
    <mergeCell ref="T424:T425"/>
    <mergeCell ref="P425:Q425"/>
    <mergeCell ref="E415:E417"/>
    <mergeCell ref="F415:F417"/>
    <mergeCell ref="G415:G417"/>
    <mergeCell ref="H415:H417"/>
    <mergeCell ref="I415:I417"/>
    <mergeCell ref="N415:N417"/>
    <mergeCell ref="O415:O417"/>
    <mergeCell ref="P415:P417"/>
    <mergeCell ref="Q415:Q417"/>
    <mergeCell ref="R415:R417"/>
    <mergeCell ref="S415:S417"/>
    <mergeCell ref="B418:B420"/>
    <mergeCell ref="C418:C420"/>
    <mergeCell ref="D418:D420"/>
    <mergeCell ref="E418:E420"/>
    <mergeCell ref="F418:F420"/>
    <mergeCell ref="G418:G420"/>
    <mergeCell ref="H418:H420"/>
    <mergeCell ref="I418:I420"/>
    <mergeCell ref="N418:N420"/>
    <mergeCell ref="O418:O420"/>
    <mergeCell ref="P418:P420"/>
    <mergeCell ref="Q418:Q420"/>
    <mergeCell ref="R418:R420"/>
    <mergeCell ref="S418:S420"/>
    <mergeCell ref="B409:B411"/>
    <mergeCell ref="C409:C411"/>
    <mergeCell ref="D409:D411"/>
    <mergeCell ref="E409:E411"/>
    <mergeCell ref="F409:F411"/>
    <mergeCell ref="G409:G411"/>
    <mergeCell ref="H409:H411"/>
    <mergeCell ref="I409:I411"/>
    <mergeCell ref="N409:N411"/>
    <mergeCell ref="O409:O411"/>
    <mergeCell ref="P409:P411"/>
    <mergeCell ref="Q409:Q411"/>
    <mergeCell ref="R409:R411"/>
    <mergeCell ref="S409:S411"/>
    <mergeCell ref="T409:T423"/>
    <mergeCell ref="B412:B414"/>
    <mergeCell ref="C412:C414"/>
    <mergeCell ref="D412:D414"/>
    <mergeCell ref="E412:E414"/>
    <mergeCell ref="F412:F414"/>
    <mergeCell ref="G412:G414"/>
    <mergeCell ref="H412:H414"/>
    <mergeCell ref="I412:I414"/>
    <mergeCell ref="N412:N414"/>
    <mergeCell ref="O412:O414"/>
    <mergeCell ref="P412:P414"/>
    <mergeCell ref="Q412:Q414"/>
    <mergeCell ref="R412:R414"/>
    <mergeCell ref="S412:S414"/>
    <mergeCell ref="B415:B417"/>
    <mergeCell ref="C415:C417"/>
    <mergeCell ref="D415:D417"/>
    <mergeCell ref="C406:E406"/>
    <mergeCell ref="F406:O406"/>
    <mergeCell ref="P406:R406"/>
    <mergeCell ref="B407:B408"/>
    <mergeCell ref="C407:C408"/>
    <mergeCell ref="D407:D408"/>
    <mergeCell ref="E407:E408"/>
    <mergeCell ref="F407:F408"/>
    <mergeCell ref="G407:G408"/>
    <mergeCell ref="H407:H408"/>
    <mergeCell ref="I407:I408"/>
    <mergeCell ref="J407:M407"/>
    <mergeCell ref="N407:N408"/>
    <mergeCell ref="O407:O408"/>
    <mergeCell ref="R407:R408"/>
    <mergeCell ref="S407:S408"/>
    <mergeCell ref="T407:T408"/>
    <mergeCell ref="J408:M408"/>
    <mergeCell ref="B399:B401"/>
    <mergeCell ref="C399:C401"/>
    <mergeCell ref="D399:D401"/>
    <mergeCell ref="E399:E401"/>
    <mergeCell ref="F399:F401"/>
    <mergeCell ref="G399:G401"/>
    <mergeCell ref="H399:H401"/>
    <mergeCell ref="I399:I401"/>
    <mergeCell ref="N399:N401"/>
    <mergeCell ref="O399:O401"/>
    <mergeCell ref="P399:P401"/>
    <mergeCell ref="Q399:Q401"/>
    <mergeCell ref="R399:R401"/>
    <mergeCell ref="S399:S401"/>
    <mergeCell ref="B402:O403"/>
    <mergeCell ref="P402:Q402"/>
    <mergeCell ref="T402:T403"/>
    <mergeCell ref="P403:Q403"/>
    <mergeCell ref="E393:E395"/>
    <mergeCell ref="F393:F395"/>
    <mergeCell ref="G393:G395"/>
    <mergeCell ref="H393:H395"/>
    <mergeCell ref="I393:I395"/>
    <mergeCell ref="N393:N395"/>
    <mergeCell ref="O393:O395"/>
    <mergeCell ref="P393:P395"/>
    <mergeCell ref="Q393:Q395"/>
    <mergeCell ref="R393:R395"/>
    <mergeCell ref="S393:S395"/>
    <mergeCell ref="B396:B398"/>
    <mergeCell ref="C396:C398"/>
    <mergeCell ref="D396:D398"/>
    <mergeCell ref="E396:E398"/>
    <mergeCell ref="F396:F398"/>
    <mergeCell ref="G396:G398"/>
    <mergeCell ref="H396:H398"/>
    <mergeCell ref="I396:I398"/>
    <mergeCell ref="N396:N398"/>
    <mergeCell ref="O396:O398"/>
    <mergeCell ref="P396:P398"/>
    <mergeCell ref="Q396:Q398"/>
    <mergeCell ref="R396:R398"/>
    <mergeCell ref="S396:S398"/>
    <mergeCell ref="B387:B389"/>
    <mergeCell ref="C387:C389"/>
    <mergeCell ref="D387:D389"/>
    <mergeCell ref="E387:E389"/>
    <mergeCell ref="F387:F389"/>
    <mergeCell ref="G387:G389"/>
    <mergeCell ref="H387:H389"/>
    <mergeCell ref="I387:I389"/>
    <mergeCell ref="N387:N389"/>
    <mergeCell ref="O387:O389"/>
    <mergeCell ref="P387:P389"/>
    <mergeCell ref="Q387:Q389"/>
    <mergeCell ref="R387:R389"/>
    <mergeCell ref="S387:S389"/>
    <mergeCell ref="T387:T401"/>
    <mergeCell ref="B390:B392"/>
    <mergeCell ref="C390:C392"/>
    <mergeCell ref="D390:D392"/>
    <mergeCell ref="E390:E392"/>
    <mergeCell ref="F390:F392"/>
    <mergeCell ref="G390:G392"/>
    <mergeCell ref="H390:H392"/>
    <mergeCell ref="I390:I392"/>
    <mergeCell ref="N390:N392"/>
    <mergeCell ref="O390:O392"/>
    <mergeCell ref="P390:P392"/>
    <mergeCell ref="Q390:Q392"/>
    <mergeCell ref="R390:R392"/>
    <mergeCell ref="S390:S392"/>
    <mergeCell ref="B393:B395"/>
    <mergeCell ref="C393:C395"/>
    <mergeCell ref="D393:D395"/>
    <mergeCell ref="C384:E384"/>
    <mergeCell ref="F384:O384"/>
    <mergeCell ref="P384:R384"/>
    <mergeCell ref="B385:B386"/>
    <mergeCell ref="C385:C386"/>
    <mergeCell ref="D385:D386"/>
    <mergeCell ref="E385:E386"/>
    <mergeCell ref="F385:F386"/>
    <mergeCell ref="G385:G386"/>
    <mergeCell ref="H385:H386"/>
    <mergeCell ref="I385:I386"/>
    <mergeCell ref="J385:M385"/>
    <mergeCell ref="N385:N386"/>
    <mergeCell ref="O385:O386"/>
    <mergeCell ref="R385:R386"/>
    <mergeCell ref="S385:S386"/>
    <mergeCell ref="T385:T386"/>
    <mergeCell ref="J386:M386"/>
    <mergeCell ref="B336:O337"/>
    <mergeCell ref="P336:Q336"/>
    <mergeCell ref="T336:T337"/>
    <mergeCell ref="P337:Q337"/>
    <mergeCell ref="B330:B332"/>
    <mergeCell ref="C330:C332"/>
    <mergeCell ref="D330:D332"/>
    <mergeCell ref="E330:E332"/>
    <mergeCell ref="F330:F332"/>
    <mergeCell ref="G330:G332"/>
    <mergeCell ref="H330:H332"/>
    <mergeCell ref="I330:I332"/>
    <mergeCell ref="N330:N332"/>
    <mergeCell ref="O330:O332"/>
    <mergeCell ref="P330:P332"/>
    <mergeCell ref="Q330:Q332"/>
    <mergeCell ref="R330:R332"/>
    <mergeCell ref="S330:S332"/>
    <mergeCell ref="B333:B335"/>
    <mergeCell ref="C333:C335"/>
    <mergeCell ref="D333:D335"/>
    <mergeCell ref="E333:E335"/>
    <mergeCell ref="F333:F335"/>
    <mergeCell ref="G333:G335"/>
    <mergeCell ref="H333:H335"/>
    <mergeCell ref="I333:I335"/>
    <mergeCell ref="N333:N335"/>
    <mergeCell ref="O333:O335"/>
    <mergeCell ref="P333:P335"/>
    <mergeCell ref="Q333:Q335"/>
    <mergeCell ref="R333:R335"/>
    <mergeCell ref="S333:S335"/>
    <mergeCell ref="B327:B329"/>
    <mergeCell ref="C327:C329"/>
    <mergeCell ref="D327:D329"/>
    <mergeCell ref="E327:E329"/>
    <mergeCell ref="F327:F329"/>
    <mergeCell ref="G327:G329"/>
    <mergeCell ref="H327:H329"/>
    <mergeCell ref="I327:I329"/>
    <mergeCell ref="N327:N329"/>
    <mergeCell ref="O327:O329"/>
    <mergeCell ref="P327:P329"/>
    <mergeCell ref="Q327:Q329"/>
    <mergeCell ref="R327:R329"/>
    <mergeCell ref="S327:S329"/>
    <mergeCell ref="B321:B323"/>
    <mergeCell ref="C321:C323"/>
    <mergeCell ref="D321:D323"/>
    <mergeCell ref="E321:E323"/>
    <mergeCell ref="F321:F323"/>
    <mergeCell ref="G321:G323"/>
    <mergeCell ref="H321:H323"/>
    <mergeCell ref="I321:I323"/>
    <mergeCell ref="N321:N323"/>
    <mergeCell ref="O321:O323"/>
    <mergeCell ref="P321:P323"/>
    <mergeCell ref="Q321:Q323"/>
    <mergeCell ref="R321:R323"/>
    <mergeCell ref="S321:S323"/>
    <mergeCell ref="T321:T335"/>
    <mergeCell ref="B324:B326"/>
    <mergeCell ref="C324:C326"/>
    <mergeCell ref="D324:D326"/>
    <mergeCell ref="E324:E326"/>
    <mergeCell ref="F324:F326"/>
    <mergeCell ref="G324:G326"/>
    <mergeCell ref="H324:H326"/>
    <mergeCell ref="I324:I326"/>
    <mergeCell ref="N324:N326"/>
    <mergeCell ref="O324:O326"/>
    <mergeCell ref="P324:P326"/>
    <mergeCell ref="Q324:Q326"/>
    <mergeCell ref="R324:R326"/>
    <mergeCell ref="S324:S326"/>
    <mergeCell ref="B314:O315"/>
    <mergeCell ref="P314:Q314"/>
    <mergeCell ref="T314:T315"/>
    <mergeCell ref="P315:Q315"/>
    <mergeCell ref="C318:E318"/>
    <mergeCell ref="F318:O318"/>
    <mergeCell ref="P318:R318"/>
    <mergeCell ref="B319:B320"/>
    <mergeCell ref="C319:C320"/>
    <mergeCell ref="D319:D320"/>
    <mergeCell ref="E319:E320"/>
    <mergeCell ref="F319:F320"/>
    <mergeCell ref="G319:G320"/>
    <mergeCell ref="H319:H320"/>
    <mergeCell ref="I319:I320"/>
    <mergeCell ref="J319:M319"/>
    <mergeCell ref="N319:N320"/>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B311:B313"/>
    <mergeCell ref="C311:C313"/>
    <mergeCell ref="D311:D313"/>
    <mergeCell ref="E311:E313"/>
    <mergeCell ref="F311:F313"/>
    <mergeCell ref="G311:G313"/>
    <mergeCell ref="H311:H313"/>
    <mergeCell ref="I311:I313"/>
    <mergeCell ref="N311:N313"/>
    <mergeCell ref="O311:O313"/>
    <mergeCell ref="P311:P313"/>
    <mergeCell ref="Q311:Q313"/>
    <mergeCell ref="R311:R313"/>
    <mergeCell ref="D305:D307"/>
    <mergeCell ref="E305:E307"/>
    <mergeCell ref="F305:F307"/>
    <mergeCell ref="G305:G307"/>
    <mergeCell ref="H305:H307"/>
    <mergeCell ref="I305:I307"/>
    <mergeCell ref="N305:N307"/>
    <mergeCell ref="O305:O307"/>
    <mergeCell ref="P305:P307"/>
    <mergeCell ref="Q305:Q307"/>
    <mergeCell ref="R305:R307"/>
    <mergeCell ref="S305:S307"/>
    <mergeCell ref="O319:O320"/>
    <mergeCell ref="R319:R320"/>
    <mergeCell ref="S319:S320"/>
    <mergeCell ref="T319:T320"/>
    <mergeCell ref="J320:M320"/>
    <mergeCell ref="B299:B301"/>
    <mergeCell ref="C299:C301"/>
    <mergeCell ref="D299:D301"/>
    <mergeCell ref="E299:E301"/>
    <mergeCell ref="F299:F301"/>
    <mergeCell ref="G299:G301"/>
    <mergeCell ref="H299:H301"/>
    <mergeCell ref="I299:I301"/>
    <mergeCell ref="N299:N301"/>
    <mergeCell ref="O299:O301"/>
    <mergeCell ref="P299:P301"/>
    <mergeCell ref="Q299:Q301"/>
    <mergeCell ref="R299:R301"/>
    <mergeCell ref="S299:S301"/>
    <mergeCell ref="T299:T313"/>
    <mergeCell ref="S311:S313"/>
    <mergeCell ref="B302:B304"/>
    <mergeCell ref="C302:C304"/>
    <mergeCell ref="D302:D304"/>
    <mergeCell ref="E302:E304"/>
    <mergeCell ref="F302:F304"/>
    <mergeCell ref="G302:G304"/>
    <mergeCell ref="H302:H304"/>
    <mergeCell ref="I302:I304"/>
    <mergeCell ref="N302:N304"/>
    <mergeCell ref="O302:O304"/>
    <mergeCell ref="P302:P304"/>
    <mergeCell ref="Q302:Q304"/>
    <mergeCell ref="R302:R304"/>
    <mergeCell ref="S302:S304"/>
    <mergeCell ref="B305:B307"/>
    <mergeCell ref="C305:C307"/>
    <mergeCell ref="B292:O293"/>
    <mergeCell ref="P292:Q292"/>
    <mergeCell ref="T292:T293"/>
    <mergeCell ref="P293:Q293"/>
    <mergeCell ref="C296:E296"/>
    <mergeCell ref="F296:O296"/>
    <mergeCell ref="P296:R296"/>
    <mergeCell ref="B289:B291"/>
    <mergeCell ref="C289:C291"/>
    <mergeCell ref="D289:D291"/>
    <mergeCell ref="E289:E291"/>
    <mergeCell ref="B297:B298"/>
    <mergeCell ref="C297:C298"/>
    <mergeCell ref="D297:D298"/>
    <mergeCell ref="E297:E298"/>
    <mergeCell ref="F297:F298"/>
    <mergeCell ref="G297:G298"/>
    <mergeCell ref="H297:H298"/>
    <mergeCell ref="I297:I298"/>
    <mergeCell ref="J297:M297"/>
    <mergeCell ref="N297:N298"/>
    <mergeCell ref="O297:O298"/>
    <mergeCell ref="R297:R298"/>
    <mergeCell ref="S297:S298"/>
    <mergeCell ref="T297:T298"/>
    <mergeCell ref="J298:M298"/>
    <mergeCell ref="E286:E288"/>
    <mergeCell ref="F286:F288"/>
    <mergeCell ref="G286:G288"/>
    <mergeCell ref="H286:H288"/>
    <mergeCell ref="I286:I288"/>
    <mergeCell ref="N286:N288"/>
    <mergeCell ref="O286:O288"/>
    <mergeCell ref="P286:P288"/>
    <mergeCell ref="Q286:Q288"/>
    <mergeCell ref="R286:R288"/>
    <mergeCell ref="S286:S288"/>
    <mergeCell ref="O283:O285"/>
    <mergeCell ref="P283:P285"/>
    <mergeCell ref="Q283:Q285"/>
    <mergeCell ref="R283:R285"/>
    <mergeCell ref="F289:F291"/>
    <mergeCell ref="G289:G291"/>
    <mergeCell ref="H289:H291"/>
    <mergeCell ref="I289:I291"/>
    <mergeCell ref="N289:N291"/>
    <mergeCell ref="O289:O291"/>
    <mergeCell ref="P289:P291"/>
    <mergeCell ref="Q289:Q291"/>
    <mergeCell ref="R289:R291"/>
    <mergeCell ref="S289:S291"/>
    <mergeCell ref="P277:P279"/>
    <mergeCell ref="Q277:Q279"/>
    <mergeCell ref="R277:R279"/>
    <mergeCell ref="S277:S279"/>
    <mergeCell ref="T277:T291"/>
    <mergeCell ref="B280:B282"/>
    <mergeCell ref="C280:C282"/>
    <mergeCell ref="D280:D282"/>
    <mergeCell ref="E280:E282"/>
    <mergeCell ref="F280:F282"/>
    <mergeCell ref="G280:G282"/>
    <mergeCell ref="H280:H282"/>
    <mergeCell ref="I280:I282"/>
    <mergeCell ref="N280:N282"/>
    <mergeCell ref="O280:O282"/>
    <mergeCell ref="P280:P282"/>
    <mergeCell ref="Q280:Q282"/>
    <mergeCell ref="R280:R282"/>
    <mergeCell ref="S280:S282"/>
    <mergeCell ref="B283:B285"/>
    <mergeCell ref="C283:C285"/>
    <mergeCell ref="D283:D285"/>
    <mergeCell ref="E283:E285"/>
    <mergeCell ref="F283:F285"/>
    <mergeCell ref="G283:G285"/>
    <mergeCell ref="H283:H285"/>
    <mergeCell ref="I283:I285"/>
    <mergeCell ref="N283:N285"/>
    <mergeCell ref="S283:S285"/>
    <mergeCell ref="B286:B288"/>
    <mergeCell ref="C286:C288"/>
    <mergeCell ref="D286:D288"/>
    <mergeCell ref="B270:O271"/>
    <mergeCell ref="P270:Q270"/>
    <mergeCell ref="T270:T271"/>
    <mergeCell ref="P271:Q271"/>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R275:R276"/>
    <mergeCell ref="S275:S276"/>
    <mergeCell ref="J276:M276"/>
    <mergeCell ref="T275:T276"/>
    <mergeCell ref="I264:I266"/>
    <mergeCell ref="N264:N266"/>
    <mergeCell ref="O264:O266"/>
    <mergeCell ref="P264:P266"/>
    <mergeCell ref="Q264:Q266"/>
    <mergeCell ref="R264:R266"/>
    <mergeCell ref="S264:S266"/>
    <mergeCell ref="N267:N269"/>
    <mergeCell ref="O267:O269"/>
    <mergeCell ref="P267:P269"/>
    <mergeCell ref="Q267:Q269"/>
    <mergeCell ref="R267:R269"/>
    <mergeCell ref="S267:S269"/>
    <mergeCell ref="S255:S257"/>
    <mergeCell ref="T255:T269"/>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B261:B263"/>
    <mergeCell ref="C261:C263"/>
    <mergeCell ref="D261:D263"/>
    <mergeCell ref="E264:E266"/>
    <mergeCell ref="F261:F263"/>
    <mergeCell ref="G261:G263"/>
    <mergeCell ref="H261:H263"/>
    <mergeCell ref="I261:I263"/>
    <mergeCell ref="N261:N263"/>
    <mergeCell ref="S261:S263"/>
    <mergeCell ref="T248:T249"/>
    <mergeCell ref="P249:Q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R253:R254"/>
    <mergeCell ref="S253:S254"/>
    <mergeCell ref="T253:T254"/>
    <mergeCell ref="J254:M254"/>
    <mergeCell ref="B255:B257"/>
    <mergeCell ref="C255:C257"/>
    <mergeCell ref="D255:D257"/>
    <mergeCell ref="E255:E257"/>
    <mergeCell ref="F255:F257"/>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B248:O249"/>
    <mergeCell ref="P248:Q248"/>
    <mergeCell ref="F239:F241"/>
    <mergeCell ref="G239:G241"/>
    <mergeCell ref="H239:H241"/>
    <mergeCell ref="I239:I241"/>
    <mergeCell ref="N239:N241"/>
    <mergeCell ref="O239:O241"/>
    <mergeCell ref="P239:P241"/>
    <mergeCell ref="Q239:Q241"/>
    <mergeCell ref="R239:R241"/>
    <mergeCell ref="S239:S241"/>
    <mergeCell ref="B242:B244"/>
    <mergeCell ref="C242:C244"/>
    <mergeCell ref="D242:D244"/>
    <mergeCell ref="E242:E244"/>
    <mergeCell ref="F242:F244"/>
    <mergeCell ref="G242:G244"/>
    <mergeCell ref="I242:I244"/>
    <mergeCell ref="N242:N244"/>
    <mergeCell ref="O242:O244"/>
    <mergeCell ref="P242:P244"/>
    <mergeCell ref="Q242:Q244"/>
    <mergeCell ref="R242:R244"/>
    <mergeCell ref="S242:S244"/>
    <mergeCell ref="B239:B241"/>
    <mergeCell ref="C239:C241"/>
    <mergeCell ref="D239:D241"/>
    <mergeCell ref="E239:E241"/>
    <mergeCell ref="B231:B232"/>
    <mergeCell ref="C231:C232"/>
    <mergeCell ref="D231:D232"/>
    <mergeCell ref="E231:E232"/>
    <mergeCell ref="F231:F232"/>
    <mergeCell ref="G231:G232"/>
    <mergeCell ref="H231:H232"/>
    <mergeCell ref="I231:I232"/>
    <mergeCell ref="J231:M231"/>
    <mergeCell ref="N231:N232"/>
    <mergeCell ref="O231:O232"/>
    <mergeCell ref="R231:R232"/>
    <mergeCell ref="S231:S232"/>
    <mergeCell ref="T231:T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T233:T247"/>
    <mergeCell ref="B236:B238"/>
    <mergeCell ref="C236:C238"/>
    <mergeCell ref="D236:D238"/>
    <mergeCell ref="E236:E238"/>
    <mergeCell ref="F236:F238"/>
    <mergeCell ref="G236:G238"/>
    <mergeCell ref="H236:H238"/>
    <mergeCell ref="I236:I238"/>
    <mergeCell ref="N236:N238"/>
    <mergeCell ref="O236:O238"/>
    <mergeCell ref="P236:P238"/>
    <mergeCell ref="Q236:Q238"/>
    <mergeCell ref="R236:R238"/>
    <mergeCell ref="S236:S238"/>
    <mergeCell ref="H242:H244"/>
    <mergeCell ref="F223:F225"/>
    <mergeCell ref="G223:G225"/>
    <mergeCell ref="H223:H225"/>
    <mergeCell ref="I223:I225"/>
    <mergeCell ref="N223:N225"/>
    <mergeCell ref="O223:O225"/>
    <mergeCell ref="P223:P225"/>
    <mergeCell ref="Q223:Q225"/>
    <mergeCell ref="R223:R225"/>
    <mergeCell ref="S223:S225"/>
    <mergeCell ref="B226:O227"/>
    <mergeCell ref="P226:Q226"/>
    <mergeCell ref="T226:T227"/>
    <mergeCell ref="P227:Q227"/>
    <mergeCell ref="C230:E230"/>
    <mergeCell ref="F230:O230"/>
    <mergeCell ref="P230:R230"/>
    <mergeCell ref="B223:B225"/>
    <mergeCell ref="C223:C225"/>
    <mergeCell ref="D223:D225"/>
    <mergeCell ref="E223:E225"/>
    <mergeCell ref="S217:S219"/>
    <mergeCell ref="B220:B222"/>
    <mergeCell ref="C220:C222"/>
    <mergeCell ref="D220:D222"/>
    <mergeCell ref="E220:E222"/>
    <mergeCell ref="F220:F222"/>
    <mergeCell ref="G220:G222"/>
    <mergeCell ref="H220:H222"/>
    <mergeCell ref="I220:I222"/>
    <mergeCell ref="N220:N222"/>
    <mergeCell ref="O220:O222"/>
    <mergeCell ref="P220:P222"/>
    <mergeCell ref="Q220:Q222"/>
    <mergeCell ref="R220:R222"/>
    <mergeCell ref="S220:S222"/>
    <mergeCell ref="H217:H219"/>
    <mergeCell ref="I217:I219"/>
    <mergeCell ref="N217:N219"/>
    <mergeCell ref="O217:O219"/>
    <mergeCell ref="P217:P219"/>
    <mergeCell ref="Q217:Q219"/>
    <mergeCell ref="S209:S210"/>
    <mergeCell ref="T209:T210"/>
    <mergeCell ref="J210:M210"/>
    <mergeCell ref="B211:B213"/>
    <mergeCell ref="C211:C213"/>
    <mergeCell ref="D211:D213"/>
    <mergeCell ref="E211:E213"/>
    <mergeCell ref="F211:F213"/>
    <mergeCell ref="G211:G213"/>
    <mergeCell ref="H211:H213"/>
    <mergeCell ref="I211:I213"/>
    <mergeCell ref="N211:N213"/>
    <mergeCell ref="O211:O213"/>
    <mergeCell ref="P211:P213"/>
    <mergeCell ref="Q211:Q213"/>
    <mergeCell ref="R211:R213"/>
    <mergeCell ref="S211:S213"/>
    <mergeCell ref="T211:T225"/>
    <mergeCell ref="B214:B216"/>
    <mergeCell ref="C214:C216"/>
    <mergeCell ref="D214:D216"/>
    <mergeCell ref="E214:E216"/>
    <mergeCell ref="F214:F216"/>
    <mergeCell ref="G214:G216"/>
    <mergeCell ref="H214:H216"/>
    <mergeCell ref="I214:I216"/>
    <mergeCell ref="N214:N216"/>
    <mergeCell ref="O214:O216"/>
    <mergeCell ref="P214:P216"/>
    <mergeCell ref="Q214:Q216"/>
    <mergeCell ref="R214:R216"/>
    <mergeCell ref="R217:R219"/>
    <mergeCell ref="P204:Q204"/>
    <mergeCell ref="P205:Q205"/>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R209:R210"/>
    <mergeCell ref="E179:E181"/>
    <mergeCell ref="E189:E191"/>
    <mergeCell ref="F189:F191"/>
    <mergeCell ref="G189:G191"/>
    <mergeCell ref="H189:H191"/>
    <mergeCell ref="I189:I191"/>
    <mergeCell ref="N189:N191"/>
    <mergeCell ref="O189:O191"/>
    <mergeCell ref="P189:P191"/>
    <mergeCell ref="Q189:Q191"/>
    <mergeCell ref="R189:R191"/>
    <mergeCell ref="S189:S191"/>
    <mergeCell ref="T189:T203"/>
    <mergeCell ref="B192:B194"/>
    <mergeCell ref="C192:C194"/>
    <mergeCell ref="D192:D194"/>
    <mergeCell ref="E192:E194"/>
    <mergeCell ref="F192:F194"/>
    <mergeCell ref="G192:G194"/>
    <mergeCell ref="H192:H194"/>
    <mergeCell ref="I192:I194"/>
    <mergeCell ref="N192:N194"/>
    <mergeCell ref="O192:O194"/>
    <mergeCell ref="P192:P194"/>
    <mergeCell ref="Q192:Q194"/>
    <mergeCell ref="R192:R194"/>
    <mergeCell ref="S192:S194"/>
    <mergeCell ref="B195:B197"/>
    <mergeCell ref="T182:T183"/>
    <mergeCell ref="P183:Q183"/>
    <mergeCell ref="C186:E186"/>
    <mergeCell ref="F186:O186"/>
    <mergeCell ref="P186:R186"/>
    <mergeCell ref="B187:B188"/>
    <mergeCell ref="C187:C188"/>
    <mergeCell ref="D187:D188"/>
    <mergeCell ref="E187:E188"/>
    <mergeCell ref="F187:F188"/>
    <mergeCell ref="G187:G188"/>
    <mergeCell ref="H187:H188"/>
    <mergeCell ref="I187:I188"/>
    <mergeCell ref="J187:M187"/>
    <mergeCell ref="N187:N188"/>
    <mergeCell ref="O187:O188"/>
    <mergeCell ref="R187:R188"/>
    <mergeCell ref="S187:S188"/>
    <mergeCell ref="T187:T188"/>
    <mergeCell ref="J188:M188"/>
    <mergeCell ref="E173:E175"/>
    <mergeCell ref="F173:F175"/>
    <mergeCell ref="G173:G175"/>
    <mergeCell ref="H173:H175"/>
    <mergeCell ref="I173:I175"/>
    <mergeCell ref="N173:N175"/>
    <mergeCell ref="O173:O175"/>
    <mergeCell ref="P173:P175"/>
    <mergeCell ref="Q173:Q175"/>
    <mergeCell ref="R173:R175"/>
    <mergeCell ref="S173:S175"/>
    <mergeCell ref="B176:B178"/>
    <mergeCell ref="C176:C178"/>
    <mergeCell ref="D176:D178"/>
    <mergeCell ref="E176:E178"/>
    <mergeCell ref="F176:F178"/>
    <mergeCell ref="G176:G178"/>
    <mergeCell ref="H176:H178"/>
    <mergeCell ref="I176:I178"/>
    <mergeCell ref="N176:N178"/>
    <mergeCell ref="O176:O178"/>
    <mergeCell ref="P176:P178"/>
    <mergeCell ref="Q176:Q178"/>
    <mergeCell ref="R176:R178"/>
    <mergeCell ref="S176:S178"/>
    <mergeCell ref="B173:B175"/>
    <mergeCell ref="C173:C175"/>
    <mergeCell ref="D173:D175"/>
    <mergeCell ref="C167:C169"/>
    <mergeCell ref="D167:D169"/>
    <mergeCell ref="E167:E169"/>
    <mergeCell ref="F167:F169"/>
    <mergeCell ref="G167:G169"/>
    <mergeCell ref="H167:H169"/>
    <mergeCell ref="I167:I169"/>
    <mergeCell ref="N167:N169"/>
    <mergeCell ref="O167:O169"/>
    <mergeCell ref="P167:P169"/>
    <mergeCell ref="Q167:Q169"/>
    <mergeCell ref="R167:R169"/>
    <mergeCell ref="S167:S169"/>
    <mergeCell ref="B167:B169"/>
    <mergeCell ref="T167:T181"/>
    <mergeCell ref="B170:B172"/>
    <mergeCell ref="C170:C172"/>
    <mergeCell ref="D170:D172"/>
    <mergeCell ref="E170:E172"/>
    <mergeCell ref="F170:F172"/>
    <mergeCell ref="G170:G172"/>
    <mergeCell ref="H170:H172"/>
    <mergeCell ref="I170:I172"/>
    <mergeCell ref="N170:N172"/>
    <mergeCell ref="O170:O172"/>
    <mergeCell ref="P170:P172"/>
    <mergeCell ref="Q170:Q172"/>
    <mergeCell ref="R170:R172"/>
    <mergeCell ref="S170:S172"/>
    <mergeCell ref="B160:O161"/>
    <mergeCell ref="P160:Q160"/>
    <mergeCell ref="T160:T161"/>
    <mergeCell ref="C164:E164"/>
    <mergeCell ref="F164:O164"/>
    <mergeCell ref="P164:R164"/>
    <mergeCell ref="B165:B166"/>
    <mergeCell ref="C165:C166"/>
    <mergeCell ref="D165:D166"/>
    <mergeCell ref="E165:E166"/>
    <mergeCell ref="F165:F166"/>
    <mergeCell ref="G165:G166"/>
    <mergeCell ref="H165:H166"/>
    <mergeCell ref="I165:I166"/>
    <mergeCell ref="J165:M165"/>
    <mergeCell ref="N165:N166"/>
    <mergeCell ref="O165:O166"/>
    <mergeCell ref="R165:R166"/>
    <mergeCell ref="S165:S166"/>
    <mergeCell ref="T165:T166"/>
    <mergeCell ref="O157:O159"/>
    <mergeCell ref="P157:P159"/>
    <mergeCell ref="Q157:Q159"/>
    <mergeCell ref="R157:R159"/>
    <mergeCell ref="S157:S159"/>
    <mergeCell ref="J166:M166"/>
    <mergeCell ref="S151:S153"/>
    <mergeCell ref="B154:B156"/>
    <mergeCell ref="C154:C156"/>
    <mergeCell ref="D154:D156"/>
    <mergeCell ref="E154:E156"/>
    <mergeCell ref="F154:F156"/>
    <mergeCell ref="G154:G156"/>
    <mergeCell ref="H154:H156"/>
    <mergeCell ref="I154:I156"/>
    <mergeCell ref="N154:N156"/>
    <mergeCell ref="O154:O156"/>
    <mergeCell ref="P154:P156"/>
    <mergeCell ref="Q154:Q156"/>
    <mergeCell ref="R154:R156"/>
    <mergeCell ref="S154:S156"/>
    <mergeCell ref="Q145:Q147"/>
    <mergeCell ref="R145:R147"/>
    <mergeCell ref="S145:S147"/>
    <mergeCell ref="T145:T159"/>
    <mergeCell ref="B148:B150"/>
    <mergeCell ref="C148:C150"/>
    <mergeCell ref="D148:D150"/>
    <mergeCell ref="E148:E150"/>
    <mergeCell ref="F148:F150"/>
    <mergeCell ref="G148:G150"/>
    <mergeCell ref="H148:H150"/>
    <mergeCell ref="I148:I150"/>
    <mergeCell ref="N148:N150"/>
    <mergeCell ref="O148:O150"/>
    <mergeCell ref="P148:P150"/>
    <mergeCell ref="Q148:Q150"/>
    <mergeCell ref="R148:R150"/>
    <mergeCell ref="S148:S150"/>
    <mergeCell ref="B151:B153"/>
    <mergeCell ref="C151:C153"/>
    <mergeCell ref="D151:D153"/>
    <mergeCell ref="E151:E153"/>
    <mergeCell ref="F151:F153"/>
    <mergeCell ref="G151:G153"/>
    <mergeCell ref="H151:H153"/>
    <mergeCell ref="I151:I153"/>
    <mergeCell ref="N151:N153"/>
    <mergeCell ref="O151:O153"/>
    <mergeCell ref="N145:N147"/>
    <mergeCell ref="O145:O147"/>
    <mergeCell ref="P145:P147"/>
    <mergeCell ref="T138:T139"/>
    <mergeCell ref="P139:Q139"/>
    <mergeCell ref="C142:E142"/>
    <mergeCell ref="F142:O142"/>
    <mergeCell ref="P142:R142"/>
    <mergeCell ref="B143:B144"/>
    <mergeCell ref="C143:C144"/>
    <mergeCell ref="D143:D144"/>
    <mergeCell ref="E143:E144"/>
    <mergeCell ref="F143:F144"/>
    <mergeCell ref="G143:G144"/>
    <mergeCell ref="H143:H144"/>
    <mergeCell ref="I143:I144"/>
    <mergeCell ref="J143:M143"/>
    <mergeCell ref="N143:N144"/>
    <mergeCell ref="O143:O144"/>
    <mergeCell ref="R143:R144"/>
    <mergeCell ref="S143:S144"/>
    <mergeCell ref="T143:T144"/>
    <mergeCell ref="J144:M144"/>
    <mergeCell ref="B135:B137"/>
    <mergeCell ref="C135:C137"/>
    <mergeCell ref="D135:D137"/>
    <mergeCell ref="E135:E137"/>
    <mergeCell ref="F135:F137"/>
    <mergeCell ref="G135:G137"/>
    <mergeCell ref="H135:H137"/>
    <mergeCell ref="I135:I137"/>
    <mergeCell ref="N135:N137"/>
    <mergeCell ref="O135:O137"/>
    <mergeCell ref="P135:P137"/>
    <mergeCell ref="Q135:Q137"/>
    <mergeCell ref="R135:R137"/>
    <mergeCell ref="S135:S137"/>
    <mergeCell ref="B132:B134"/>
    <mergeCell ref="C132:C134"/>
    <mergeCell ref="B138:O139"/>
    <mergeCell ref="P138:Q138"/>
    <mergeCell ref="C123:C125"/>
    <mergeCell ref="D123:D125"/>
    <mergeCell ref="E123:E125"/>
    <mergeCell ref="F123:F125"/>
    <mergeCell ref="G123:G125"/>
    <mergeCell ref="H123:H125"/>
    <mergeCell ref="I123:I125"/>
    <mergeCell ref="N123:N125"/>
    <mergeCell ref="O123:O125"/>
    <mergeCell ref="P123:P125"/>
    <mergeCell ref="Q123:Q125"/>
    <mergeCell ref="R123:R125"/>
    <mergeCell ref="S123:S125"/>
    <mergeCell ref="D132:D134"/>
    <mergeCell ref="E132:E134"/>
    <mergeCell ref="F132:F134"/>
    <mergeCell ref="G132:G134"/>
    <mergeCell ref="H132:H134"/>
    <mergeCell ref="I132:I134"/>
    <mergeCell ref="N132:N134"/>
    <mergeCell ref="O132:O134"/>
    <mergeCell ref="P132:P134"/>
    <mergeCell ref="Q132:Q134"/>
    <mergeCell ref="R132:R134"/>
    <mergeCell ref="S132:S134"/>
    <mergeCell ref="T123:T137"/>
    <mergeCell ref="B126:B128"/>
    <mergeCell ref="C126:C128"/>
    <mergeCell ref="D126:D128"/>
    <mergeCell ref="E126:E128"/>
    <mergeCell ref="F126:F128"/>
    <mergeCell ref="G126:G128"/>
    <mergeCell ref="H126:H128"/>
    <mergeCell ref="I126:I128"/>
    <mergeCell ref="N126:N128"/>
    <mergeCell ref="O126:O128"/>
    <mergeCell ref="P126:P128"/>
    <mergeCell ref="Q126:Q128"/>
    <mergeCell ref="R126:R128"/>
    <mergeCell ref="S126:S128"/>
    <mergeCell ref="T116:T117"/>
    <mergeCell ref="P117:Q117"/>
    <mergeCell ref="B129:B131"/>
    <mergeCell ref="C129:C131"/>
    <mergeCell ref="D129:D131"/>
    <mergeCell ref="E129:E131"/>
    <mergeCell ref="F129:F131"/>
    <mergeCell ref="G129:G131"/>
    <mergeCell ref="H129:H131"/>
    <mergeCell ref="I129:I131"/>
    <mergeCell ref="N129:N131"/>
    <mergeCell ref="O129:O131"/>
    <mergeCell ref="P129:P131"/>
    <mergeCell ref="Q129:Q131"/>
    <mergeCell ref="R129:R131"/>
    <mergeCell ref="S129:S131"/>
    <mergeCell ref="B123:B125"/>
    <mergeCell ref="C120:E120"/>
    <mergeCell ref="F120:O120"/>
    <mergeCell ref="P120:R120"/>
    <mergeCell ref="B121:B122"/>
    <mergeCell ref="C121:C122"/>
    <mergeCell ref="D121:D122"/>
    <mergeCell ref="E121:E122"/>
    <mergeCell ref="F121:F122"/>
    <mergeCell ref="G121:G122"/>
    <mergeCell ref="H121:H122"/>
    <mergeCell ref="I121:I122"/>
    <mergeCell ref="J121:M121"/>
    <mergeCell ref="N121:N122"/>
    <mergeCell ref="O121:O122"/>
    <mergeCell ref="R121:R122"/>
    <mergeCell ref="S121:S122"/>
    <mergeCell ref="T121:T122"/>
    <mergeCell ref="J122:M122"/>
    <mergeCell ref="T101:T115"/>
    <mergeCell ref="C104:C106"/>
    <mergeCell ref="D104:D106"/>
    <mergeCell ref="E104:E106"/>
    <mergeCell ref="F104:F106"/>
    <mergeCell ref="G104:G106"/>
    <mergeCell ref="H104:H106"/>
    <mergeCell ref="I104:I106"/>
    <mergeCell ref="N104:N106"/>
    <mergeCell ref="S104:S106"/>
    <mergeCell ref="C107:C109"/>
    <mergeCell ref="D107:D109"/>
    <mergeCell ref="E107:E109"/>
    <mergeCell ref="F107:F109"/>
    <mergeCell ref="G107:G109"/>
    <mergeCell ref="H107:H109"/>
    <mergeCell ref="I107:I109"/>
    <mergeCell ref="N107:N109"/>
    <mergeCell ref="O107:O109"/>
    <mergeCell ref="P107:P109"/>
    <mergeCell ref="Q107:Q109"/>
    <mergeCell ref="R107:R109"/>
    <mergeCell ref="S107:S109"/>
    <mergeCell ref="G110:G112"/>
    <mergeCell ref="H110:H112"/>
    <mergeCell ref="I110:I112"/>
    <mergeCell ref="O82:O84"/>
    <mergeCell ref="H88:H90"/>
    <mergeCell ref="I88:I90"/>
    <mergeCell ref="P82:P84"/>
    <mergeCell ref="T94:T95"/>
    <mergeCell ref="P95:Q95"/>
    <mergeCell ref="C98:E98"/>
    <mergeCell ref="F98:O98"/>
    <mergeCell ref="P98:R98"/>
    <mergeCell ref="B99:B100"/>
    <mergeCell ref="C99:C100"/>
    <mergeCell ref="D99:D100"/>
    <mergeCell ref="E99:E100"/>
    <mergeCell ref="F99:F100"/>
    <mergeCell ref="G99:G100"/>
    <mergeCell ref="H99:H100"/>
    <mergeCell ref="I99:I100"/>
    <mergeCell ref="J99:M99"/>
    <mergeCell ref="N99:N100"/>
    <mergeCell ref="O99:O100"/>
    <mergeCell ref="R99:R100"/>
    <mergeCell ref="S99:S100"/>
    <mergeCell ref="T99:T100"/>
    <mergeCell ref="J100:M100"/>
    <mergeCell ref="Q82:Q84"/>
    <mergeCell ref="R82:R84"/>
    <mergeCell ref="N88:N90"/>
    <mergeCell ref="O88:O90"/>
    <mergeCell ref="P88:P90"/>
    <mergeCell ref="Q88:Q90"/>
    <mergeCell ref="R88:R90"/>
    <mergeCell ref="S88:S90"/>
    <mergeCell ref="D63:D65"/>
    <mergeCell ref="E63:E65"/>
    <mergeCell ref="F63:F65"/>
    <mergeCell ref="G63:G65"/>
    <mergeCell ref="Q79:Q81"/>
    <mergeCell ref="R79:R81"/>
    <mergeCell ref="S79:S81"/>
    <mergeCell ref="T79:T93"/>
    <mergeCell ref="B85:B87"/>
    <mergeCell ref="C85:C87"/>
    <mergeCell ref="D85:D87"/>
    <mergeCell ref="E85:E87"/>
    <mergeCell ref="F85:F87"/>
    <mergeCell ref="G85:G87"/>
    <mergeCell ref="H85:H87"/>
    <mergeCell ref="I85:I87"/>
    <mergeCell ref="N85:N87"/>
    <mergeCell ref="O85:O87"/>
    <mergeCell ref="P85:P87"/>
    <mergeCell ref="Q85:Q87"/>
    <mergeCell ref="R85:R87"/>
    <mergeCell ref="S85:S87"/>
    <mergeCell ref="B88:B90"/>
    <mergeCell ref="C88:C90"/>
    <mergeCell ref="D88:D90"/>
    <mergeCell ref="E88:E90"/>
    <mergeCell ref="F88:F90"/>
    <mergeCell ref="G88:G90"/>
    <mergeCell ref="O91:O93"/>
    <mergeCell ref="P91:P93"/>
    <mergeCell ref="Q91:Q93"/>
    <mergeCell ref="R91:R93"/>
    <mergeCell ref="T72:T73"/>
    <mergeCell ref="P73:Q73"/>
    <mergeCell ref="C76:E76"/>
    <mergeCell ref="F76:O76"/>
    <mergeCell ref="P76:R76"/>
    <mergeCell ref="B77:B78"/>
    <mergeCell ref="C77:C78"/>
    <mergeCell ref="D77:D78"/>
    <mergeCell ref="E77:E78"/>
    <mergeCell ref="F77:F78"/>
    <mergeCell ref="G77:G78"/>
    <mergeCell ref="H77:H78"/>
    <mergeCell ref="I77:I78"/>
    <mergeCell ref="J77:M77"/>
    <mergeCell ref="N77:N78"/>
    <mergeCell ref="O77:O78"/>
    <mergeCell ref="R77:R78"/>
    <mergeCell ref="S77:S78"/>
    <mergeCell ref="T77:T78"/>
    <mergeCell ref="J78:M78"/>
    <mergeCell ref="S47:S49"/>
    <mergeCell ref="B50:O51"/>
    <mergeCell ref="P50:Q50"/>
    <mergeCell ref="P51:Q51"/>
    <mergeCell ref="C55:C56"/>
    <mergeCell ref="D55:D56"/>
    <mergeCell ref="E55:E56"/>
    <mergeCell ref="F55:F56"/>
    <mergeCell ref="G55:G56"/>
    <mergeCell ref="H55:H56"/>
    <mergeCell ref="I55:I56"/>
    <mergeCell ref="J55:M55"/>
    <mergeCell ref="N55:N56"/>
    <mergeCell ref="O55:O56"/>
    <mergeCell ref="R55:R56"/>
    <mergeCell ref="S55:S56"/>
    <mergeCell ref="T55:T56"/>
    <mergeCell ref="J56:M56"/>
    <mergeCell ref="T50:T51"/>
    <mergeCell ref="S33:S34"/>
    <mergeCell ref="T33:T34"/>
    <mergeCell ref="N35:N37"/>
    <mergeCell ref="O35:O37"/>
    <mergeCell ref="P35:P37"/>
    <mergeCell ref="Q35:Q37"/>
    <mergeCell ref="R35:R37"/>
    <mergeCell ref="S35:S37"/>
    <mergeCell ref="T35:T49"/>
    <mergeCell ref="B38:B40"/>
    <mergeCell ref="C38:C40"/>
    <mergeCell ref="D38:D40"/>
    <mergeCell ref="E38:E40"/>
    <mergeCell ref="F38:F40"/>
    <mergeCell ref="G38:G40"/>
    <mergeCell ref="H38:H40"/>
    <mergeCell ref="I38:I40"/>
    <mergeCell ref="Q41:Q43"/>
    <mergeCell ref="R41:R43"/>
    <mergeCell ref="B41:B43"/>
    <mergeCell ref="C41:C43"/>
    <mergeCell ref="D41:D43"/>
    <mergeCell ref="E41:E43"/>
    <mergeCell ref="F41:F43"/>
    <mergeCell ref="G41:G43"/>
    <mergeCell ref="H41:H43"/>
    <mergeCell ref="I41:I43"/>
    <mergeCell ref="N41:N43"/>
    <mergeCell ref="O41:O43"/>
    <mergeCell ref="P41:P43"/>
    <mergeCell ref="B47:B49"/>
    <mergeCell ref="C47:C49"/>
    <mergeCell ref="S41:S43"/>
    <mergeCell ref="I44:I46"/>
    <mergeCell ref="N44:N46"/>
    <mergeCell ref="O44:O46"/>
    <mergeCell ref="P44:P46"/>
    <mergeCell ref="Q44:Q46"/>
    <mergeCell ref="R44:R46"/>
    <mergeCell ref="S44:S46"/>
    <mergeCell ref="F44:F46"/>
    <mergeCell ref="G44:G46"/>
    <mergeCell ref="H44:H46"/>
    <mergeCell ref="B16:B18"/>
    <mergeCell ref="C16:C18"/>
    <mergeCell ref="D16:D18"/>
    <mergeCell ref="E16:E18"/>
    <mergeCell ref="F16:F18"/>
    <mergeCell ref="N19:N21"/>
    <mergeCell ref="O19:O21"/>
    <mergeCell ref="D44:D46"/>
    <mergeCell ref="E44:E46"/>
    <mergeCell ref="N25:N27"/>
    <mergeCell ref="O25:O27"/>
    <mergeCell ref="P25:P27"/>
    <mergeCell ref="Q25:Q27"/>
    <mergeCell ref="R25:R27"/>
    <mergeCell ref="S25:S27"/>
    <mergeCell ref="C32:E32"/>
    <mergeCell ref="F32:O32"/>
    <mergeCell ref="B35:B37"/>
    <mergeCell ref="C35:C37"/>
    <mergeCell ref="D35:D37"/>
    <mergeCell ref="E35:E37"/>
    <mergeCell ref="N6:O6"/>
    <mergeCell ref="P13:P15"/>
    <mergeCell ref="O11:O12"/>
    <mergeCell ref="O13:O15"/>
    <mergeCell ref="D22:D24"/>
    <mergeCell ref="E22:E24"/>
    <mergeCell ref="N22:N24"/>
    <mergeCell ref="O22:O24"/>
    <mergeCell ref="P22:P24"/>
    <mergeCell ref="Q22:Q24"/>
    <mergeCell ref="R22:R24"/>
    <mergeCell ref="S22:S24"/>
    <mergeCell ref="W11:Y11"/>
    <mergeCell ref="T28:T29"/>
    <mergeCell ref="R16:R18"/>
    <mergeCell ref="S16:S18"/>
    <mergeCell ref="P28:Q28"/>
    <mergeCell ref="P29:Q29"/>
    <mergeCell ref="B28:O29"/>
    <mergeCell ref="H16:H18"/>
    <mergeCell ref="I16:I18"/>
    <mergeCell ref="N16:N18"/>
    <mergeCell ref="O16:O18"/>
    <mergeCell ref="P16:P18"/>
    <mergeCell ref="Q16:Q18"/>
    <mergeCell ref="P19:P21"/>
    <mergeCell ref="Q19:Q21"/>
    <mergeCell ref="B19:B21"/>
    <mergeCell ref="C19:C21"/>
    <mergeCell ref="D19:D21"/>
    <mergeCell ref="E19:E21"/>
    <mergeCell ref="F19:F21"/>
    <mergeCell ref="S38:S40"/>
    <mergeCell ref="B44:B46"/>
    <mergeCell ref="C44:C46"/>
    <mergeCell ref="B11:B12"/>
    <mergeCell ref="C11:C12"/>
    <mergeCell ref="D11:D12"/>
    <mergeCell ref="E11:E12"/>
    <mergeCell ref="F11:F12"/>
    <mergeCell ref="G11:G12"/>
    <mergeCell ref="H11:H12"/>
    <mergeCell ref="B3:S3"/>
    <mergeCell ref="B1:S1"/>
    <mergeCell ref="I11:I12"/>
    <mergeCell ref="J12:M12"/>
    <mergeCell ref="S11:S12"/>
    <mergeCell ref="R11:R12"/>
    <mergeCell ref="C13:C15"/>
    <mergeCell ref="D13:D15"/>
    <mergeCell ref="E13:E15"/>
    <mergeCell ref="F13:F15"/>
    <mergeCell ref="G13:G15"/>
    <mergeCell ref="H13:H15"/>
    <mergeCell ref="I13:I15"/>
    <mergeCell ref="Q13:Q15"/>
    <mergeCell ref="J11:M11"/>
    <mergeCell ref="N11:N12"/>
    <mergeCell ref="N13:N15"/>
    <mergeCell ref="F4:N4"/>
    <mergeCell ref="F5:G5"/>
    <mergeCell ref="L5:M6"/>
    <mergeCell ref="N5:O5"/>
    <mergeCell ref="F6:G6"/>
    <mergeCell ref="C10:E10"/>
    <mergeCell ref="F10:O10"/>
    <mergeCell ref="P10:R10"/>
    <mergeCell ref="B13:B15"/>
    <mergeCell ref="B57:B59"/>
    <mergeCell ref="C57:C59"/>
    <mergeCell ref="D57:D59"/>
    <mergeCell ref="E57:E59"/>
    <mergeCell ref="F57:F59"/>
    <mergeCell ref="G57:G59"/>
    <mergeCell ref="H57:H59"/>
    <mergeCell ref="I57:I59"/>
    <mergeCell ref="N57:N59"/>
    <mergeCell ref="O57:O59"/>
    <mergeCell ref="P57:P59"/>
    <mergeCell ref="Q57:Q59"/>
    <mergeCell ref="R57:R59"/>
    <mergeCell ref="C54:E54"/>
    <mergeCell ref="F54:O54"/>
    <mergeCell ref="P54:R54"/>
    <mergeCell ref="B55:B56"/>
    <mergeCell ref="N38:N40"/>
    <mergeCell ref="O38:O40"/>
    <mergeCell ref="P38:P40"/>
    <mergeCell ref="Q38:Q40"/>
    <mergeCell ref="R38:R40"/>
    <mergeCell ref="G19:G21"/>
    <mergeCell ref="H19:H21"/>
    <mergeCell ref="I19:I21"/>
    <mergeCell ref="P32:R32"/>
    <mergeCell ref="B33:B34"/>
    <mergeCell ref="C33:C34"/>
    <mergeCell ref="C189:C191"/>
    <mergeCell ref="D189:D191"/>
    <mergeCell ref="P151:P153"/>
    <mergeCell ref="Q151:Q153"/>
    <mergeCell ref="R151:R153"/>
    <mergeCell ref="P161:Q161"/>
    <mergeCell ref="B157:B159"/>
    <mergeCell ref="C157:C159"/>
    <mergeCell ref="D157:D159"/>
    <mergeCell ref="E157:E159"/>
    <mergeCell ref="F157:F159"/>
    <mergeCell ref="G157:G159"/>
    <mergeCell ref="H157:H159"/>
    <mergeCell ref="I157:I159"/>
    <mergeCell ref="N157:N159"/>
    <mergeCell ref="B94:O95"/>
    <mergeCell ref="P94:Q94"/>
    <mergeCell ref="O104:O106"/>
    <mergeCell ref="P104:P106"/>
    <mergeCell ref="Q104:Q106"/>
    <mergeCell ref="R104:R106"/>
    <mergeCell ref="B107:B109"/>
    <mergeCell ref="B104:B106"/>
    <mergeCell ref="B145:B147"/>
    <mergeCell ref="C145:C147"/>
    <mergeCell ref="D145:D147"/>
    <mergeCell ref="E145:E147"/>
    <mergeCell ref="F145:F147"/>
    <mergeCell ref="G145:G147"/>
    <mergeCell ref="H145:H147"/>
    <mergeCell ref="I145:I147"/>
    <mergeCell ref="N110:N112"/>
    <mergeCell ref="T11:T12"/>
    <mergeCell ref="G16:G18"/>
    <mergeCell ref="F22:F24"/>
    <mergeCell ref="G22:G24"/>
    <mergeCell ref="H22:H24"/>
    <mergeCell ref="I22:I24"/>
    <mergeCell ref="B25:B27"/>
    <mergeCell ref="C25:C27"/>
    <mergeCell ref="D25:D27"/>
    <mergeCell ref="E25:E27"/>
    <mergeCell ref="F25:F27"/>
    <mergeCell ref="G25:G27"/>
    <mergeCell ref="H25:H27"/>
    <mergeCell ref="I25:I27"/>
    <mergeCell ref="B22:B24"/>
    <mergeCell ref="C22:C24"/>
    <mergeCell ref="J34:M34"/>
    <mergeCell ref="T13:T27"/>
    <mergeCell ref="R19:R21"/>
    <mergeCell ref="S19:S21"/>
    <mergeCell ref="R13:R15"/>
    <mergeCell ref="S13:S15"/>
    <mergeCell ref="D33:D34"/>
    <mergeCell ref="E33:E34"/>
    <mergeCell ref="F33:F34"/>
    <mergeCell ref="G33:G34"/>
    <mergeCell ref="H33:H34"/>
    <mergeCell ref="I33:I34"/>
    <mergeCell ref="J33:M33"/>
    <mergeCell ref="N33:N34"/>
    <mergeCell ref="O33:O34"/>
    <mergeCell ref="R33:R34"/>
    <mergeCell ref="F35:F37"/>
    <mergeCell ref="G35:G37"/>
    <mergeCell ref="H35:H37"/>
    <mergeCell ref="I35:I37"/>
    <mergeCell ref="B60:B62"/>
    <mergeCell ref="C60:C62"/>
    <mergeCell ref="D60:D62"/>
    <mergeCell ref="E60:E62"/>
    <mergeCell ref="F60:F62"/>
    <mergeCell ref="G60:G62"/>
    <mergeCell ref="H60:H62"/>
    <mergeCell ref="I60:I62"/>
    <mergeCell ref="N60:N62"/>
    <mergeCell ref="O60:O62"/>
    <mergeCell ref="P60:P62"/>
    <mergeCell ref="Q60:Q62"/>
    <mergeCell ref="R60:R62"/>
    <mergeCell ref="D47:D49"/>
    <mergeCell ref="E47:E49"/>
    <mergeCell ref="F47:F49"/>
    <mergeCell ref="G47:G49"/>
    <mergeCell ref="H47:H49"/>
    <mergeCell ref="I47:I49"/>
    <mergeCell ref="N47:N49"/>
    <mergeCell ref="O47:O49"/>
    <mergeCell ref="P47:P49"/>
    <mergeCell ref="Q47:Q49"/>
    <mergeCell ref="R47:R49"/>
    <mergeCell ref="H63:H65"/>
    <mergeCell ref="I63:I65"/>
    <mergeCell ref="N63:N65"/>
    <mergeCell ref="O63:O65"/>
    <mergeCell ref="P63:P65"/>
    <mergeCell ref="Q63:Q65"/>
    <mergeCell ref="R63:R65"/>
    <mergeCell ref="S63:S65"/>
    <mergeCell ref="B66:B68"/>
    <mergeCell ref="R66:R68"/>
    <mergeCell ref="S66:S68"/>
    <mergeCell ref="S57:S59"/>
    <mergeCell ref="T57:T71"/>
    <mergeCell ref="C66:C68"/>
    <mergeCell ref="D66:D68"/>
    <mergeCell ref="E66:E68"/>
    <mergeCell ref="F66:F68"/>
    <mergeCell ref="G66:G68"/>
    <mergeCell ref="H66:H68"/>
    <mergeCell ref="I66:I68"/>
    <mergeCell ref="N66:N68"/>
    <mergeCell ref="O66:O68"/>
    <mergeCell ref="P66:P68"/>
    <mergeCell ref="Q66:Q68"/>
    <mergeCell ref="P69:P71"/>
    <mergeCell ref="B69:B71"/>
    <mergeCell ref="Q69:Q71"/>
    <mergeCell ref="R69:R71"/>
    <mergeCell ref="S69:S71"/>
    <mergeCell ref="S60:S62"/>
    <mergeCell ref="B63:B65"/>
    <mergeCell ref="C63:C65"/>
    <mergeCell ref="C69:C71"/>
    <mergeCell ref="D69:D71"/>
    <mergeCell ref="E69:E71"/>
    <mergeCell ref="F69:F71"/>
    <mergeCell ref="G69:G71"/>
    <mergeCell ref="H69:H71"/>
    <mergeCell ref="I69:I71"/>
    <mergeCell ref="N69:N71"/>
    <mergeCell ref="O69:O71"/>
    <mergeCell ref="S82:S84"/>
    <mergeCell ref="B79:B81"/>
    <mergeCell ref="C79:C81"/>
    <mergeCell ref="D79:D81"/>
    <mergeCell ref="E79:E81"/>
    <mergeCell ref="F79:F81"/>
    <mergeCell ref="G79:G81"/>
    <mergeCell ref="H79:H81"/>
    <mergeCell ref="I79:I81"/>
    <mergeCell ref="N79:N81"/>
    <mergeCell ref="B82:B84"/>
    <mergeCell ref="C82:C84"/>
    <mergeCell ref="D82:D84"/>
    <mergeCell ref="E82:E84"/>
    <mergeCell ref="F82:F84"/>
    <mergeCell ref="G82:G84"/>
    <mergeCell ref="H82:H84"/>
    <mergeCell ref="I82:I84"/>
    <mergeCell ref="N82:N84"/>
    <mergeCell ref="B72:O73"/>
    <mergeCell ref="P72:Q72"/>
    <mergeCell ref="O79:O81"/>
    <mergeCell ref="P79:P81"/>
    <mergeCell ref="S91:S93"/>
    <mergeCell ref="B101:B103"/>
    <mergeCell ref="C101:C103"/>
    <mergeCell ref="D101:D103"/>
    <mergeCell ref="E101:E103"/>
    <mergeCell ref="F101:F103"/>
    <mergeCell ref="G101:G103"/>
    <mergeCell ref="H101:H103"/>
    <mergeCell ref="I101:I103"/>
    <mergeCell ref="N101:N103"/>
    <mergeCell ref="O101:O103"/>
    <mergeCell ref="P101:P103"/>
    <mergeCell ref="Q101:Q103"/>
    <mergeCell ref="R101:R103"/>
    <mergeCell ref="S101:S103"/>
    <mergeCell ref="B91:B93"/>
    <mergeCell ref="C91:C93"/>
    <mergeCell ref="D91:D93"/>
    <mergeCell ref="E91:E93"/>
    <mergeCell ref="F91:F93"/>
    <mergeCell ref="G91:G93"/>
    <mergeCell ref="H91:H93"/>
    <mergeCell ref="I91:I93"/>
    <mergeCell ref="N91:N93"/>
    <mergeCell ref="B110:B112"/>
    <mergeCell ref="C110:C112"/>
    <mergeCell ref="D110:D112"/>
    <mergeCell ref="E110:E112"/>
    <mergeCell ref="F110:F112"/>
    <mergeCell ref="O110:O112"/>
    <mergeCell ref="P110:P112"/>
    <mergeCell ref="Q110:Q112"/>
    <mergeCell ref="R110:R112"/>
    <mergeCell ref="S110:S112"/>
    <mergeCell ref="S179:S181"/>
    <mergeCell ref="B182:O183"/>
    <mergeCell ref="P182:Q182"/>
    <mergeCell ref="B179:B181"/>
    <mergeCell ref="C179:C181"/>
    <mergeCell ref="D179:D181"/>
    <mergeCell ref="B113:B115"/>
    <mergeCell ref="C113:C115"/>
    <mergeCell ref="D113:D115"/>
    <mergeCell ref="E113:E115"/>
    <mergeCell ref="F113:F115"/>
    <mergeCell ref="G113:G115"/>
    <mergeCell ref="H113:H115"/>
    <mergeCell ref="I113:I115"/>
    <mergeCell ref="N113:N115"/>
    <mergeCell ref="O113:O115"/>
    <mergeCell ref="P113:P115"/>
    <mergeCell ref="Q113:Q115"/>
    <mergeCell ref="R113:R115"/>
    <mergeCell ref="S113:S115"/>
    <mergeCell ref="B116:O117"/>
    <mergeCell ref="P116:Q116"/>
    <mergeCell ref="E195:E197"/>
    <mergeCell ref="F195:F197"/>
    <mergeCell ref="G195:G197"/>
    <mergeCell ref="H195:H197"/>
    <mergeCell ref="I195:I197"/>
    <mergeCell ref="N195:N197"/>
    <mergeCell ref="O195:O197"/>
    <mergeCell ref="P195:P197"/>
    <mergeCell ref="T204:T205"/>
    <mergeCell ref="B201:B203"/>
    <mergeCell ref="C201:C203"/>
    <mergeCell ref="D201:D203"/>
    <mergeCell ref="E201:E203"/>
    <mergeCell ref="F201:F203"/>
    <mergeCell ref="G201:G203"/>
    <mergeCell ref="H201:H203"/>
    <mergeCell ref="I201:I203"/>
    <mergeCell ref="N201:N203"/>
    <mergeCell ref="O201:O203"/>
    <mergeCell ref="P201:P203"/>
    <mergeCell ref="C195:C197"/>
    <mergeCell ref="Q195:Q197"/>
    <mergeCell ref="R195:R197"/>
    <mergeCell ref="S195:S197"/>
    <mergeCell ref="B198:B200"/>
    <mergeCell ref="Q198:Q200"/>
    <mergeCell ref="R198:R200"/>
    <mergeCell ref="S198:S200"/>
    <mergeCell ref="Q201:Q203"/>
    <mergeCell ref="R201:R203"/>
    <mergeCell ref="S201:S203"/>
    <mergeCell ref="B204:O205"/>
    <mergeCell ref="H267:H269"/>
    <mergeCell ref="I267:I269"/>
    <mergeCell ref="P255:P257"/>
    <mergeCell ref="Q255:Q257"/>
    <mergeCell ref="R255:R257"/>
    <mergeCell ref="B264:B266"/>
    <mergeCell ref="C264:C266"/>
    <mergeCell ref="D264:D266"/>
    <mergeCell ref="F264:F266"/>
    <mergeCell ref="G264:G266"/>
    <mergeCell ref="H264:H266"/>
    <mergeCell ref="F179:F181"/>
    <mergeCell ref="G179:G181"/>
    <mergeCell ref="H179:H181"/>
    <mergeCell ref="I179:I181"/>
    <mergeCell ref="N179:N181"/>
    <mergeCell ref="O179:O181"/>
    <mergeCell ref="P179:P181"/>
    <mergeCell ref="Q179:Q181"/>
    <mergeCell ref="R179:R181"/>
    <mergeCell ref="C198:C200"/>
    <mergeCell ref="D198:D200"/>
    <mergeCell ref="E198:E200"/>
    <mergeCell ref="F198:F200"/>
    <mergeCell ref="G198:G200"/>
    <mergeCell ref="H198:H200"/>
    <mergeCell ref="I198:I200"/>
    <mergeCell ref="N198:N200"/>
    <mergeCell ref="O198:O200"/>
    <mergeCell ref="P198:P200"/>
    <mergeCell ref="B189:B191"/>
    <mergeCell ref="D195:D197"/>
    <mergeCell ref="B277:B279"/>
    <mergeCell ref="C277:C279"/>
    <mergeCell ref="D277:D279"/>
    <mergeCell ref="E277:E279"/>
    <mergeCell ref="F277:F279"/>
    <mergeCell ref="G277:G279"/>
    <mergeCell ref="H277:H279"/>
    <mergeCell ref="I277:I279"/>
    <mergeCell ref="N277:N279"/>
    <mergeCell ref="O277:O279"/>
    <mergeCell ref="S214:S216"/>
    <mergeCell ref="B217:B219"/>
    <mergeCell ref="C217:C219"/>
    <mergeCell ref="D217:D219"/>
    <mergeCell ref="E217:E219"/>
    <mergeCell ref="F217:F219"/>
    <mergeCell ref="G217:G219"/>
    <mergeCell ref="G255:G257"/>
    <mergeCell ref="H255:H257"/>
    <mergeCell ref="I255:I257"/>
    <mergeCell ref="N255:N257"/>
    <mergeCell ref="O255:O257"/>
    <mergeCell ref="O261:O263"/>
    <mergeCell ref="P261:P263"/>
    <mergeCell ref="Q261:Q263"/>
    <mergeCell ref="R261:R263"/>
    <mergeCell ref="B267:B269"/>
    <mergeCell ref="C267:C269"/>
    <mergeCell ref="D267:D269"/>
    <mergeCell ref="E267:E269"/>
    <mergeCell ref="F267:F269"/>
    <mergeCell ref="G267:G269"/>
    <mergeCell ref="C340:E340"/>
    <mergeCell ref="F340:O340"/>
    <mergeCell ref="P340:R340"/>
    <mergeCell ref="B341:B342"/>
    <mergeCell ref="C341:C342"/>
    <mergeCell ref="D341:D342"/>
    <mergeCell ref="E341:E342"/>
    <mergeCell ref="F341:F342"/>
    <mergeCell ref="G341:G342"/>
    <mergeCell ref="H341:H342"/>
    <mergeCell ref="I341:I342"/>
    <mergeCell ref="J341:M341"/>
    <mergeCell ref="N341:N342"/>
    <mergeCell ref="O341:O342"/>
    <mergeCell ref="R341:R342"/>
    <mergeCell ref="S341:S342"/>
    <mergeCell ref="T341:T342"/>
    <mergeCell ref="J342:M342"/>
    <mergeCell ref="Q352:Q354"/>
    <mergeCell ref="R352:R354"/>
    <mergeCell ref="S352:S354"/>
    <mergeCell ref="B343:B345"/>
    <mergeCell ref="C343:C345"/>
    <mergeCell ref="D343:D345"/>
    <mergeCell ref="E343:E345"/>
    <mergeCell ref="F343:F345"/>
    <mergeCell ref="G343:G345"/>
    <mergeCell ref="H343:H345"/>
    <mergeCell ref="I343:I345"/>
    <mergeCell ref="N343:N345"/>
    <mergeCell ref="O343:O345"/>
    <mergeCell ref="P343:P345"/>
    <mergeCell ref="Q343:Q345"/>
    <mergeCell ref="R343:R345"/>
    <mergeCell ref="S343:S345"/>
    <mergeCell ref="B346:B348"/>
    <mergeCell ref="C346:C348"/>
    <mergeCell ref="D346:D348"/>
    <mergeCell ref="F363:F364"/>
    <mergeCell ref="G363:G364"/>
    <mergeCell ref="H363:H364"/>
    <mergeCell ref="I363:I364"/>
    <mergeCell ref="J363:M363"/>
    <mergeCell ref="N363:N364"/>
    <mergeCell ref="O363:O364"/>
    <mergeCell ref="R363:R364"/>
    <mergeCell ref="B363:B364"/>
    <mergeCell ref="E349:E351"/>
    <mergeCell ref="F349:F351"/>
    <mergeCell ref="G349:G351"/>
    <mergeCell ref="H349:H351"/>
    <mergeCell ref="I349:I351"/>
    <mergeCell ref="N349:N351"/>
    <mergeCell ref="O349:O351"/>
    <mergeCell ref="P349:P351"/>
    <mergeCell ref="Q349:Q351"/>
    <mergeCell ref="R349:R351"/>
    <mergeCell ref="B349:B351"/>
    <mergeCell ref="C349:C351"/>
    <mergeCell ref="D349:D351"/>
    <mergeCell ref="B355:B357"/>
    <mergeCell ref="C355:C357"/>
    <mergeCell ref="D355:D357"/>
    <mergeCell ref="E355:E357"/>
    <mergeCell ref="F355:F357"/>
    <mergeCell ref="G355:G357"/>
    <mergeCell ref="H355:H357"/>
    <mergeCell ref="I355:I357"/>
    <mergeCell ref="N355:N357"/>
    <mergeCell ref="O355:O357"/>
    <mergeCell ref="P355:P357"/>
    <mergeCell ref="Q355:Q357"/>
    <mergeCell ref="R355:R357"/>
    <mergeCell ref="S355:S357"/>
    <mergeCell ref="B358:O359"/>
    <mergeCell ref="P358:Q358"/>
    <mergeCell ref="T358:T359"/>
    <mergeCell ref="P359:Q359"/>
    <mergeCell ref="T343:T357"/>
    <mergeCell ref="E346:E348"/>
    <mergeCell ref="F346:F348"/>
    <mergeCell ref="G346:G348"/>
    <mergeCell ref="H346:H348"/>
    <mergeCell ref="I346:I348"/>
    <mergeCell ref="N346:N348"/>
    <mergeCell ref="O346:O348"/>
    <mergeCell ref="P346:P348"/>
    <mergeCell ref="Q346:Q348"/>
    <mergeCell ref="R346:R348"/>
    <mergeCell ref="S346:S348"/>
    <mergeCell ref="S349:S351"/>
    <mergeCell ref="B352:B354"/>
    <mergeCell ref="C352:C354"/>
    <mergeCell ref="D352:D354"/>
    <mergeCell ref="E352:E354"/>
    <mergeCell ref="F352:F354"/>
    <mergeCell ref="G352:G354"/>
    <mergeCell ref="H352:H354"/>
    <mergeCell ref="I352:I354"/>
    <mergeCell ref="N352:N354"/>
    <mergeCell ref="O352:O354"/>
    <mergeCell ref="P352:P354"/>
    <mergeCell ref="C365:C367"/>
    <mergeCell ref="D365:D367"/>
    <mergeCell ref="E365:E367"/>
    <mergeCell ref="F365:F367"/>
    <mergeCell ref="G365:G367"/>
    <mergeCell ref="H365:H367"/>
    <mergeCell ref="I365:I367"/>
    <mergeCell ref="N365:N367"/>
    <mergeCell ref="O365:O367"/>
    <mergeCell ref="P365:P367"/>
    <mergeCell ref="Q365:Q367"/>
    <mergeCell ref="R365:R367"/>
    <mergeCell ref="AI13:AI41"/>
    <mergeCell ref="F368:F370"/>
    <mergeCell ref="G368:G370"/>
    <mergeCell ref="H368:H370"/>
    <mergeCell ref="I368:I370"/>
    <mergeCell ref="N368:N370"/>
    <mergeCell ref="O368:O370"/>
    <mergeCell ref="P368:P370"/>
    <mergeCell ref="Q368:Q370"/>
    <mergeCell ref="R368:R370"/>
    <mergeCell ref="S368:S370"/>
    <mergeCell ref="C362:E362"/>
    <mergeCell ref="F362:O362"/>
    <mergeCell ref="P362:R362"/>
    <mergeCell ref="S363:S364"/>
    <mergeCell ref="T363:T364"/>
    <mergeCell ref="J364:M364"/>
    <mergeCell ref="C363:C364"/>
    <mergeCell ref="D363:D364"/>
    <mergeCell ref="E363:E364"/>
    <mergeCell ref="S365:S367"/>
    <mergeCell ref="B377:B379"/>
    <mergeCell ref="C377:C379"/>
    <mergeCell ref="D377:D379"/>
    <mergeCell ref="E377:E379"/>
    <mergeCell ref="F377:F379"/>
    <mergeCell ref="G377:G379"/>
    <mergeCell ref="H377:H379"/>
    <mergeCell ref="I377:I379"/>
    <mergeCell ref="N377:N379"/>
    <mergeCell ref="O377:O379"/>
    <mergeCell ref="P377:P379"/>
    <mergeCell ref="Q377:Q379"/>
    <mergeCell ref="R377:R379"/>
    <mergeCell ref="S377:S379"/>
    <mergeCell ref="T365:T379"/>
    <mergeCell ref="B368:B370"/>
    <mergeCell ref="C368:C370"/>
    <mergeCell ref="D368:D370"/>
    <mergeCell ref="E368:E370"/>
    <mergeCell ref="B371:B373"/>
    <mergeCell ref="C371:C373"/>
    <mergeCell ref="D371:D373"/>
    <mergeCell ref="D374:D376"/>
    <mergeCell ref="E374:E376"/>
    <mergeCell ref="F374:F376"/>
    <mergeCell ref="G374:G376"/>
    <mergeCell ref="H374:H376"/>
    <mergeCell ref="I374:I376"/>
    <mergeCell ref="N374:N376"/>
    <mergeCell ref="O374:O376"/>
    <mergeCell ref="B365:B367"/>
    <mergeCell ref="B380:O381"/>
    <mergeCell ref="P380:Q380"/>
    <mergeCell ref="T380:T381"/>
    <mergeCell ref="P381:Q381"/>
    <mergeCell ref="E371:E373"/>
    <mergeCell ref="F371:F373"/>
    <mergeCell ref="G371:G373"/>
    <mergeCell ref="H371:H373"/>
    <mergeCell ref="I371:I373"/>
    <mergeCell ref="N371:N373"/>
    <mergeCell ref="O371:O373"/>
    <mergeCell ref="P371:P373"/>
    <mergeCell ref="Q371:Q373"/>
    <mergeCell ref="R371:R373"/>
    <mergeCell ref="S371:S373"/>
    <mergeCell ref="B374:B376"/>
    <mergeCell ref="C374:C376"/>
    <mergeCell ref="P374:P376"/>
    <mergeCell ref="Q374:Q376"/>
    <mergeCell ref="R374:R376"/>
    <mergeCell ref="S374:S376"/>
  </mergeCells>
  <conditionalFormatting sqref="K13">
    <cfRule type="expression" dxfId="6741" priority="34888">
      <formula>J13="NO CUMPLE"</formula>
    </cfRule>
    <cfRule type="expression" dxfId="6740" priority="34889">
      <formula>J13="CUMPLE"</formula>
    </cfRule>
  </conditionalFormatting>
  <conditionalFormatting sqref="M13">
    <cfRule type="expression" dxfId="6739" priority="34886">
      <formula>L13="NO CUMPLE"</formula>
    </cfRule>
    <cfRule type="expression" dxfId="6738" priority="34887">
      <formula>L13="CUMPLE"</formula>
    </cfRule>
  </conditionalFormatting>
  <conditionalFormatting sqref="N13">
    <cfRule type="expression" dxfId="6737" priority="34883">
      <formula>N13=" "</formula>
    </cfRule>
    <cfRule type="expression" dxfId="6736" priority="34884">
      <formula>N13="NO PRESENTÓ CERTIFICADO"</formula>
    </cfRule>
    <cfRule type="expression" dxfId="6735" priority="34885">
      <formula>N13="PRESENTÓ CERTIFICADO"</formula>
    </cfRule>
  </conditionalFormatting>
  <conditionalFormatting sqref="J13">
    <cfRule type="cellIs" dxfId="6734" priority="34881" operator="equal">
      <formula>"NO CUMPLE"</formula>
    </cfRule>
    <cfRule type="cellIs" dxfId="6733" priority="34882" operator="equal">
      <formula>"CUMPLE"</formula>
    </cfRule>
  </conditionalFormatting>
  <conditionalFormatting sqref="L14:L15">
    <cfRule type="cellIs" dxfId="6732" priority="34879" operator="equal">
      <formula>"NO CUMPLE"</formula>
    </cfRule>
    <cfRule type="cellIs" dxfId="6731" priority="34880" operator="equal">
      <formula>"CUMPLE"</formula>
    </cfRule>
  </conditionalFormatting>
  <conditionalFormatting sqref="S13">
    <cfRule type="cellIs" dxfId="6730" priority="34877" operator="greaterThan">
      <formula>0</formula>
    </cfRule>
    <cfRule type="cellIs" dxfId="6729" priority="34878" operator="equal">
      <formula>0</formula>
    </cfRule>
  </conditionalFormatting>
  <conditionalFormatting sqref="P13 P16">
    <cfRule type="expression" dxfId="6728" priority="34856">
      <formula>Q13="NO SUBSANABLE"</formula>
    </cfRule>
    <cfRule type="expression" dxfId="6727" priority="34866">
      <formula>Q13="REQUERIMIENTOS SUBSANADOS"</formula>
    </cfRule>
    <cfRule type="expression" dxfId="6726" priority="34867">
      <formula>Q13="PENDIENTES POR SUBSANAR"</formula>
    </cfRule>
    <cfRule type="expression" dxfId="6725" priority="34872">
      <formula>Q13="SIN OBSERVACIÓN"</formula>
    </cfRule>
    <cfRule type="containsBlanks" dxfId="6724" priority="34873">
      <formula>LEN(TRIM(P13))=0</formula>
    </cfRule>
  </conditionalFormatting>
  <conditionalFormatting sqref="Q13 Q16">
    <cfRule type="containsBlanks" dxfId="6723" priority="34851">
      <formula>LEN(TRIM(Q13))=0</formula>
    </cfRule>
    <cfRule type="cellIs" dxfId="6722" priority="34868" operator="equal">
      <formula>"REQUERIMIENTOS SUBSANADOS"</formula>
    </cfRule>
    <cfRule type="containsText" dxfId="6721" priority="34874" operator="containsText" text="NO SUBSANABLE">
      <formula>NOT(ISERROR(SEARCH("NO SUBSANABLE",Q13)))</formula>
    </cfRule>
    <cfRule type="containsText" dxfId="6720" priority="34875" operator="containsText" text="PENDIENTES POR SUBSANAR">
      <formula>NOT(ISERROR(SEARCH("PENDIENTES POR SUBSANAR",Q13)))</formula>
    </cfRule>
    <cfRule type="containsText" dxfId="6719" priority="34876" operator="containsText" text="SIN OBSERVACIÓN">
      <formula>NOT(ISERROR(SEARCH("SIN OBSERVACIÓN",Q13)))</formula>
    </cfRule>
  </conditionalFormatting>
  <conditionalFormatting sqref="R13 R16">
    <cfRule type="containsBlanks" dxfId="6718" priority="34850">
      <formula>LEN(TRIM(R13))=0</formula>
    </cfRule>
    <cfRule type="cellIs" dxfId="6717" priority="34852" operator="equal">
      <formula>"NO CUMPLEN CON LO SOLICITADO"</formula>
    </cfRule>
    <cfRule type="cellIs" dxfId="6716" priority="34853" operator="equal">
      <formula>"CUMPLEN CON LO SOLICITADO"</formula>
    </cfRule>
    <cfRule type="cellIs" dxfId="6715" priority="34854" operator="equal">
      <formula>"PENDIENTES"</formula>
    </cfRule>
    <cfRule type="cellIs" dxfId="6714" priority="34855" operator="equal">
      <formula>"NINGUNO"</formula>
    </cfRule>
  </conditionalFormatting>
  <conditionalFormatting sqref="T28">
    <cfRule type="cellIs" dxfId="6713" priority="34688" operator="equal">
      <formula>"NO CUMPLE"</formula>
    </cfRule>
    <cfRule type="cellIs" dxfId="6712" priority="34689" operator="equal">
      <formula>"CUMPLE"</formula>
    </cfRule>
  </conditionalFormatting>
  <conditionalFormatting sqref="B28">
    <cfRule type="cellIs" dxfId="6711" priority="34686" operator="equal">
      <formula>"NO CUMPLE CON LA EXPERIENCIA REQUERIDA"</formula>
    </cfRule>
    <cfRule type="cellIs" dxfId="6710" priority="34687" operator="equal">
      <formula>"CUMPLE CON LA EXPERIENCIA REQUERIDA"</formula>
    </cfRule>
  </conditionalFormatting>
  <conditionalFormatting sqref="H13">
    <cfRule type="notContainsBlanks" dxfId="6709" priority="34685">
      <formula>LEN(TRIM(H13))&gt;0</formula>
    </cfRule>
  </conditionalFormatting>
  <conditionalFormatting sqref="G13">
    <cfRule type="notContainsBlanks" dxfId="6708" priority="34684">
      <formula>LEN(TRIM(G13))&gt;0</formula>
    </cfRule>
  </conditionalFormatting>
  <conditionalFormatting sqref="F13">
    <cfRule type="notContainsBlanks" dxfId="6707" priority="34683">
      <formula>LEN(TRIM(F13))&gt;0</formula>
    </cfRule>
  </conditionalFormatting>
  <conditionalFormatting sqref="E13">
    <cfRule type="notContainsBlanks" dxfId="6706" priority="34682">
      <formula>LEN(TRIM(E13))&gt;0</formula>
    </cfRule>
  </conditionalFormatting>
  <conditionalFormatting sqref="D13">
    <cfRule type="notContainsBlanks" dxfId="6705" priority="34681">
      <formula>LEN(TRIM(D13))&gt;0</formula>
    </cfRule>
  </conditionalFormatting>
  <conditionalFormatting sqref="C13">
    <cfRule type="notContainsBlanks" dxfId="6704" priority="34680">
      <formula>LEN(TRIM(C13))&gt;0</formula>
    </cfRule>
  </conditionalFormatting>
  <conditionalFormatting sqref="I13">
    <cfRule type="notContainsBlanks" dxfId="6703" priority="34679">
      <formula>LEN(TRIM(I13))&gt;0</formula>
    </cfRule>
  </conditionalFormatting>
  <conditionalFormatting sqref="P19">
    <cfRule type="expression" dxfId="6702" priority="27221">
      <formula>Q19="NO SUBSANABLE"</formula>
    </cfRule>
    <cfRule type="expression" dxfId="6701" priority="27227">
      <formula>Q19="REQUERIMIENTOS SUBSANADOS"</formula>
    </cfRule>
    <cfRule type="expression" dxfId="6700" priority="27228">
      <formula>Q19="PENDIENTES POR SUBSANAR"</formula>
    </cfRule>
    <cfRule type="expression" dxfId="6699" priority="27233">
      <formula>Q19="SIN OBSERVACIÓN"</formula>
    </cfRule>
    <cfRule type="containsBlanks" dxfId="6698" priority="27234">
      <formula>LEN(TRIM(P19))=0</formula>
    </cfRule>
  </conditionalFormatting>
  <conditionalFormatting sqref="H16 H19">
    <cfRule type="notContainsBlanks" dxfId="6697" priority="27214">
      <formula>LEN(TRIM(H16))&gt;0</formula>
    </cfRule>
  </conditionalFormatting>
  <conditionalFormatting sqref="G16 G19">
    <cfRule type="notContainsBlanks" dxfId="6696" priority="27213">
      <formula>LEN(TRIM(G16))&gt;0</formula>
    </cfRule>
  </conditionalFormatting>
  <conditionalFormatting sqref="F16 F19">
    <cfRule type="notContainsBlanks" dxfId="6695" priority="27212">
      <formula>LEN(TRIM(F16))&gt;0</formula>
    </cfRule>
  </conditionalFormatting>
  <conditionalFormatting sqref="E16 E19">
    <cfRule type="notContainsBlanks" dxfId="6694" priority="27211">
      <formula>LEN(TRIM(E16))&gt;0</formula>
    </cfRule>
  </conditionalFormatting>
  <conditionalFormatting sqref="D16 D19">
    <cfRule type="notContainsBlanks" dxfId="6693" priority="27210">
      <formula>LEN(TRIM(D16))&gt;0</formula>
    </cfRule>
  </conditionalFormatting>
  <conditionalFormatting sqref="C16 C19">
    <cfRule type="notContainsBlanks" dxfId="6692" priority="27209">
      <formula>LEN(TRIM(C16))&gt;0</formula>
    </cfRule>
  </conditionalFormatting>
  <conditionalFormatting sqref="I16 I19">
    <cfRule type="notContainsBlanks" dxfId="6691" priority="27208">
      <formula>LEN(TRIM(I16))&gt;0</formula>
    </cfRule>
  </conditionalFormatting>
  <conditionalFormatting sqref="N22">
    <cfRule type="expression" dxfId="6690" priority="25581">
      <formula>N22=" "</formula>
    </cfRule>
    <cfRule type="expression" dxfId="6689" priority="25582">
      <formula>N22="NO PRESENTÓ CERTIFICADO"</formula>
    </cfRule>
    <cfRule type="expression" dxfId="6688" priority="25583">
      <formula>N22="PRESENTÓ CERTIFICADO"</formula>
    </cfRule>
  </conditionalFormatting>
  <conditionalFormatting sqref="P22">
    <cfRule type="expression" dxfId="6687" priority="25558">
      <formula>Q22="NO SUBSANABLE"</formula>
    </cfRule>
    <cfRule type="expression" dxfId="6686" priority="25564">
      <formula>Q22="REQUERIMIENTOS SUBSANADOS"</formula>
    </cfRule>
    <cfRule type="expression" dxfId="6685" priority="25565">
      <formula>Q22="PENDIENTES POR SUBSANAR"</formula>
    </cfRule>
    <cfRule type="expression" dxfId="6684" priority="25570">
      <formula>Q22="SIN OBSERVACIÓN"</formula>
    </cfRule>
    <cfRule type="containsBlanks" dxfId="6683" priority="25571">
      <formula>LEN(TRIM(P22))=0</formula>
    </cfRule>
  </conditionalFormatting>
  <conditionalFormatting sqref="O22">
    <cfRule type="cellIs" dxfId="6682" priority="25563" operator="equal">
      <formula>"PENDIENTE POR DESCRIPCIÓN"</formula>
    </cfRule>
    <cfRule type="cellIs" dxfId="6681" priority="25567" operator="equal">
      <formula>"DESCRIPCIÓN INSUFICIENTE"</formula>
    </cfRule>
    <cfRule type="cellIs" dxfId="6680" priority="25568" operator="equal">
      <formula>"NO ESTÁ ACORDE A ITEM 5.2.1 (T.R.)"</formula>
    </cfRule>
    <cfRule type="cellIs" dxfId="6679" priority="25569" operator="equal">
      <formula>"ACORDE A ITEM 5.2.1 (T.R.)"</formula>
    </cfRule>
  </conditionalFormatting>
  <conditionalFormatting sqref="Q22">
    <cfRule type="containsBlanks" dxfId="6678" priority="25553">
      <formula>LEN(TRIM(Q22))=0</formula>
    </cfRule>
    <cfRule type="cellIs" dxfId="6677" priority="25566" operator="equal">
      <formula>"REQUERIMIENTOS SUBSANADOS"</formula>
    </cfRule>
    <cfRule type="containsText" dxfId="6676" priority="25572" operator="containsText" text="NO SUBSANABLE">
      <formula>NOT(ISERROR(SEARCH("NO SUBSANABLE",Q22)))</formula>
    </cfRule>
    <cfRule type="containsText" dxfId="6675" priority="25573" operator="containsText" text="PENDIENTES POR SUBSANAR">
      <formula>NOT(ISERROR(SEARCH("PENDIENTES POR SUBSANAR",Q22)))</formula>
    </cfRule>
    <cfRule type="containsText" dxfId="6674" priority="25574" operator="containsText" text="SIN OBSERVACIÓN">
      <formula>NOT(ISERROR(SEARCH("SIN OBSERVACIÓN",Q22)))</formula>
    </cfRule>
  </conditionalFormatting>
  <conditionalFormatting sqref="R22">
    <cfRule type="containsBlanks" dxfId="6673" priority="25552">
      <formula>LEN(TRIM(R22))=0</formula>
    </cfRule>
    <cfRule type="cellIs" dxfId="6672" priority="25554" operator="equal">
      <formula>"NO CUMPLEN CON LO SOLICITADO"</formula>
    </cfRule>
    <cfRule type="cellIs" dxfId="6671" priority="25555" operator="equal">
      <formula>"CUMPLEN CON LO SOLICITADO"</formula>
    </cfRule>
    <cfRule type="cellIs" dxfId="6670" priority="25556" operator="equal">
      <formula>"PENDIENTES"</formula>
    </cfRule>
    <cfRule type="cellIs" dxfId="6669" priority="25557" operator="equal">
      <formula>"NINGUNO"</formula>
    </cfRule>
  </conditionalFormatting>
  <conditionalFormatting sqref="H22">
    <cfRule type="notContainsBlanks" dxfId="6668" priority="25551">
      <formula>LEN(TRIM(H22))&gt;0</formula>
    </cfRule>
  </conditionalFormatting>
  <conditionalFormatting sqref="G22">
    <cfRule type="notContainsBlanks" dxfId="6667" priority="25550">
      <formula>LEN(TRIM(G22))&gt;0</formula>
    </cfRule>
  </conditionalFormatting>
  <conditionalFormatting sqref="F22">
    <cfRule type="notContainsBlanks" dxfId="6666" priority="25549">
      <formula>LEN(TRIM(F22))&gt;0</formula>
    </cfRule>
  </conditionalFormatting>
  <conditionalFormatting sqref="E22">
    <cfRule type="notContainsBlanks" dxfId="6665" priority="25548">
      <formula>LEN(TRIM(E22))&gt;0</formula>
    </cfRule>
  </conditionalFormatting>
  <conditionalFormatting sqref="D22">
    <cfRule type="notContainsBlanks" dxfId="6664" priority="25547">
      <formula>LEN(TRIM(D22))&gt;0</formula>
    </cfRule>
  </conditionalFormatting>
  <conditionalFormatting sqref="C22">
    <cfRule type="notContainsBlanks" dxfId="6663" priority="25546">
      <formula>LEN(TRIM(C22))&gt;0</formula>
    </cfRule>
  </conditionalFormatting>
  <conditionalFormatting sqref="I22">
    <cfRule type="notContainsBlanks" dxfId="6662" priority="25545">
      <formula>LEN(TRIM(I22))&gt;0</formula>
    </cfRule>
  </conditionalFormatting>
  <conditionalFormatting sqref="T13">
    <cfRule type="cellIs" dxfId="6661" priority="25543" operator="equal">
      <formula>"NO"</formula>
    </cfRule>
    <cfRule type="cellIs" dxfId="6660" priority="25544" operator="equal">
      <formula>"SI"</formula>
    </cfRule>
  </conditionalFormatting>
  <conditionalFormatting sqref="N25">
    <cfRule type="expression" dxfId="6659" priority="22146">
      <formula>N25=" "</formula>
    </cfRule>
    <cfRule type="expression" dxfId="6658" priority="22147">
      <formula>N25="NO PRESENTÓ CERTIFICADO"</formula>
    </cfRule>
    <cfRule type="expression" dxfId="6657" priority="22148">
      <formula>N25="PRESENTÓ CERTIFICADO"</formula>
    </cfRule>
  </conditionalFormatting>
  <conditionalFormatting sqref="P25">
    <cfRule type="expression" dxfId="6656" priority="22129">
      <formula>Q25="NO SUBSANABLE"</formula>
    </cfRule>
    <cfRule type="expression" dxfId="6655" priority="22131">
      <formula>Q25="REQUERIMIENTOS SUBSANADOS"</formula>
    </cfRule>
    <cfRule type="expression" dxfId="6654" priority="22132">
      <formula>Q25="PENDIENTES POR SUBSANAR"</formula>
    </cfRule>
    <cfRule type="expression" dxfId="6653" priority="22137">
      <formula>Q25="SIN OBSERVACIÓN"</formula>
    </cfRule>
    <cfRule type="containsBlanks" dxfId="6652" priority="22138">
      <formula>LEN(TRIM(P25))=0</formula>
    </cfRule>
  </conditionalFormatting>
  <conditionalFormatting sqref="O25">
    <cfRule type="cellIs" dxfId="6651" priority="22130" operator="equal">
      <formula>"PENDIENTE POR DESCRIPCIÓN"</formula>
    </cfRule>
    <cfRule type="cellIs" dxfId="6650" priority="22134" operator="equal">
      <formula>"DESCRIPCIÓN INSUFICIENTE"</formula>
    </cfRule>
    <cfRule type="cellIs" dxfId="6649" priority="22135" operator="equal">
      <formula>"NO ESTÁ ACORDE A ITEM 5.2.1 (T.R.)"</formula>
    </cfRule>
    <cfRule type="cellIs" dxfId="6648" priority="22136" operator="equal">
      <formula>"ACORDE A ITEM 5.2.1 (T.R.)"</formula>
    </cfRule>
  </conditionalFormatting>
  <conditionalFormatting sqref="Q25">
    <cfRule type="containsBlanks" dxfId="6647" priority="22124">
      <formula>LEN(TRIM(Q25))=0</formula>
    </cfRule>
    <cfRule type="cellIs" dxfId="6646" priority="22133" operator="equal">
      <formula>"REQUERIMIENTOS SUBSANADOS"</formula>
    </cfRule>
    <cfRule type="containsText" dxfId="6645" priority="22139" operator="containsText" text="NO SUBSANABLE">
      <formula>NOT(ISERROR(SEARCH("NO SUBSANABLE",Q25)))</formula>
    </cfRule>
    <cfRule type="containsText" dxfId="6644" priority="22140" operator="containsText" text="PENDIENTES POR SUBSANAR">
      <formula>NOT(ISERROR(SEARCH("PENDIENTES POR SUBSANAR",Q25)))</formula>
    </cfRule>
    <cfRule type="containsText" dxfId="6643" priority="22141" operator="containsText" text="SIN OBSERVACIÓN">
      <formula>NOT(ISERROR(SEARCH("SIN OBSERVACIÓN",Q25)))</formula>
    </cfRule>
  </conditionalFormatting>
  <conditionalFormatting sqref="R25">
    <cfRule type="containsBlanks" dxfId="6642" priority="22123">
      <formula>LEN(TRIM(R25))=0</formula>
    </cfRule>
    <cfRule type="cellIs" dxfId="6641" priority="22125" operator="equal">
      <formula>"NO CUMPLEN CON LO SOLICITADO"</formula>
    </cfRule>
    <cfRule type="cellIs" dxfId="6640" priority="22126" operator="equal">
      <formula>"CUMPLEN CON LO SOLICITADO"</formula>
    </cfRule>
    <cfRule type="cellIs" dxfId="6639" priority="22127" operator="equal">
      <formula>"PENDIENTES"</formula>
    </cfRule>
    <cfRule type="cellIs" dxfId="6638" priority="22128" operator="equal">
      <formula>"NINGUNO"</formula>
    </cfRule>
  </conditionalFormatting>
  <conditionalFormatting sqref="H25">
    <cfRule type="notContainsBlanks" dxfId="6637" priority="22122">
      <formula>LEN(TRIM(H25))&gt;0</formula>
    </cfRule>
  </conditionalFormatting>
  <conditionalFormatting sqref="G25">
    <cfRule type="notContainsBlanks" dxfId="6636" priority="22121">
      <formula>LEN(TRIM(G25))&gt;0</formula>
    </cfRule>
  </conditionalFormatting>
  <conditionalFormatting sqref="F25">
    <cfRule type="notContainsBlanks" dxfId="6635" priority="22120">
      <formula>LEN(TRIM(F25))&gt;0</formula>
    </cfRule>
  </conditionalFormatting>
  <conditionalFormatting sqref="E25">
    <cfRule type="notContainsBlanks" dxfId="6634" priority="22119">
      <formula>LEN(TRIM(E25))&gt;0</formula>
    </cfRule>
  </conditionalFormatting>
  <conditionalFormatting sqref="D25">
    <cfRule type="notContainsBlanks" dxfId="6633" priority="22118">
      <formula>LEN(TRIM(D25))&gt;0</formula>
    </cfRule>
  </conditionalFormatting>
  <conditionalFormatting sqref="C25">
    <cfRule type="notContainsBlanks" dxfId="6632" priority="22117">
      <formula>LEN(TRIM(C25))&gt;0</formula>
    </cfRule>
  </conditionalFormatting>
  <conditionalFormatting sqref="I25">
    <cfRule type="notContainsBlanks" dxfId="6631" priority="22116">
      <formula>LEN(TRIM(I25))&gt;0</formula>
    </cfRule>
  </conditionalFormatting>
  <conditionalFormatting sqref="K14:K15">
    <cfRule type="expression" dxfId="6630" priority="22110">
      <formula>J14="NO CUMPLE"</formula>
    </cfRule>
    <cfRule type="expression" dxfId="6629" priority="22111">
      <formula>J14="CUMPLE"</formula>
    </cfRule>
  </conditionalFormatting>
  <conditionalFormatting sqref="J14:J15">
    <cfRule type="cellIs" dxfId="6628" priority="22108" operator="equal">
      <formula>"NO CUMPLE"</formula>
    </cfRule>
    <cfRule type="cellIs" dxfId="6627" priority="22109" operator="equal">
      <formula>"CUMPLE"</formula>
    </cfRule>
  </conditionalFormatting>
  <conditionalFormatting sqref="M14">
    <cfRule type="expression" dxfId="6626" priority="22106">
      <formula>L14="NO CUMPLE"</formula>
    </cfRule>
    <cfRule type="expression" dxfId="6625" priority="22107">
      <formula>L14="CUMPLE"</formula>
    </cfRule>
  </conditionalFormatting>
  <conditionalFormatting sqref="B50">
    <cfRule type="cellIs" dxfId="6624" priority="22004" operator="equal">
      <formula>"NO CUMPLE CON LA EXPERIENCIA REQUERIDA"</formula>
    </cfRule>
    <cfRule type="cellIs" dxfId="6623" priority="22005" operator="equal">
      <formula>"CUMPLE CON LA EXPERIENCIA REQUERIDA"</formula>
    </cfRule>
  </conditionalFormatting>
  <conditionalFormatting sqref="B72">
    <cfRule type="cellIs" dxfId="6622" priority="21796" operator="equal">
      <formula>"NO CUMPLE CON LA EXPERIENCIA REQUERIDA"</formula>
    </cfRule>
    <cfRule type="cellIs" dxfId="6621" priority="21797" operator="equal">
      <formula>"CUMPLE CON LA EXPERIENCIA REQUERIDA"</formula>
    </cfRule>
  </conditionalFormatting>
  <conditionalFormatting sqref="B94">
    <cfRule type="cellIs" dxfId="6620" priority="21588" operator="equal">
      <formula>"NO CUMPLE CON LA EXPERIENCIA REQUERIDA"</formula>
    </cfRule>
    <cfRule type="cellIs" dxfId="6619" priority="21589" operator="equal">
      <formula>"CUMPLE CON LA EXPERIENCIA REQUERIDA"</formula>
    </cfRule>
  </conditionalFormatting>
  <conditionalFormatting sqref="B116">
    <cfRule type="cellIs" dxfId="6618" priority="21380" operator="equal">
      <formula>"NO CUMPLE CON LA EXPERIENCIA REQUERIDA"</formula>
    </cfRule>
    <cfRule type="cellIs" dxfId="6617" priority="21381" operator="equal">
      <formula>"CUMPLE CON LA EXPERIENCIA REQUERIDA"</formula>
    </cfRule>
  </conditionalFormatting>
  <conditionalFormatting sqref="B138">
    <cfRule type="cellIs" dxfId="6616" priority="21172" operator="equal">
      <formula>"NO CUMPLE CON LA EXPERIENCIA REQUERIDA"</formula>
    </cfRule>
    <cfRule type="cellIs" dxfId="6615" priority="21173" operator="equal">
      <formula>"CUMPLE CON LA EXPERIENCIA REQUERIDA"</formula>
    </cfRule>
  </conditionalFormatting>
  <conditionalFormatting sqref="N145">
    <cfRule type="expression" dxfId="6614" priority="20993">
      <formula>N145=" "</formula>
    </cfRule>
    <cfRule type="expression" dxfId="6613" priority="20994">
      <formula>N145="NO PRESENTÓ CERTIFICADO"</formula>
    </cfRule>
    <cfRule type="expression" dxfId="6612" priority="20995">
      <formula>N145="PRESENTÓ CERTIFICADO"</formula>
    </cfRule>
  </conditionalFormatting>
  <conditionalFormatting sqref="O145">
    <cfRule type="cellIs" dxfId="6611" priority="20975" operator="equal">
      <formula>"PENDIENTE POR DESCRIPCIÓN"</formula>
    </cfRule>
    <cfRule type="cellIs" dxfId="6610" priority="20979" operator="equal">
      <formula>"DESCRIPCIÓN INSUFICIENTE"</formula>
    </cfRule>
    <cfRule type="cellIs" dxfId="6609" priority="20980" operator="equal">
      <formula>"NO ESTÁ ACORDE A ITEM 5.2.1 (T.R.)"</formula>
    </cfRule>
    <cfRule type="cellIs" dxfId="6608" priority="20981" operator="equal">
      <formula>"ACORDE A ITEM 5.2.1 (T.R.)"</formula>
    </cfRule>
  </conditionalFormatting>
  <conditionalFormatting sqref="B160">
    <cfRule type="cellIs" dxfId="6607" priority="20964" operator="equal">
      <formula>"NO CUMPLE CON LA EXPERIENCIA REQUERIDA"</formula>
    </cfRule>
    <cfRule type="cellIs" dxfId="6606" priority="20965" operator="equal">
      <formula>"CUMPLE CON LA EXPERIENCIA REQUERIDA"</formula>
    </cfRule>
  </conditionalFormatting>
  <conditionalFormatting sqref="H145">
    <cfRule type="notContainsBlanks" dxfId="6605" priority="20963">
      <formula>LEN(TRIM(H145))&gt;0</formula>
    </cfRule>
  </conditionalFormatting>
  <conditionalFormatting sqref="G145">
    <cfRule type="notContainsBlanks" dxfId="6604" priority="20962">
      <formula>LEN(TRIM(G145))&gt;0</formula>
    </cfRule>
  </conditionalFormatting>
  <conditionalFormatting sqref="F145">
    <cfRule type="notContainsBlanks" dxfId="6603" priority="20961">
      <formula>LEN(TRIM(F145))&gt;0</formula>
    </cfRule>
  </conditionalFormatting>
  <conditionalFormatting sqref="E145">
    <cfRule type="notContainsBlanks" dxfId="6602" priority="20960">
      <formula>LEN(TRIM(E145))&gt;0</formula>
    </cfRule>
  </conditionalFormatting>
  <conditionalFormatting sqref="D145">
    <cfRule type="notContainsBlanks" dxfId="6601" priority="20959">
      <formula>LEN(TRIM(D145))&gt;0</formula>
    </cfRule>
  </conditionalFormatting>
  <conditionalFormatting sqref="C145">
    <cfRule type="notContainsBlanks" dxfId="6600" priority="20958">
      <formula>LEN(TRIM(C145))&gt;0</formula>
    </cfRule>
  </conditionalFormatting>
  <conditionalFormatting sqref="I145">
    <cfRule type="notContainsBlanks" dxfId="6599" priority="20957">
      <formula>LEN(TRIM(I145))&gt;0</formula>
    </cfRule>
  </conditionalFormatting>
  <conditionalFormatting sqref="G148 G151">
    <cfRule type="notContainsBlanks" dxfId="6598" priority="20933">
      <formula>LEN(TRIM(G148))&gt;0</formula>
    </cfRule>
  </conditionalFormatting>
  <conditionalFormatting sqref="F148 F151">
    <cfRule type="notContainsBlanks" dxfId="6597" priority="20932">
      <formula>LEN(TRIM(F148))&gt;0</formula>
    </cfRule>
  </conditionalFormatting>
  <conditionalFormatting sqref="E148 E151">
    <cfRule type="notContainsBlanks" dxfId="6596" priority="20931">
      <formula>LEN(TRIM(E148))&gt;0</formula>
    </cfRule>
  </conditionalFormatting>
  <conditionalFormatting sqref="D148 D151">
    <cfRule type="notContainsBlanks" dxfId="6595" priority="20930">
      <formula>LEN(TRIM(D148))&gt;0</formula>
    </cfRule>
  </conditionalFormatting>
  <conditionalFormatting sqref="C148 C151">
    <cfRule type="notContainsBlanks" dxfId="6594" priority="20929">
      <formula>LEN(TRIM(C148))&gt;0</formula>
    </cfRule>
  </conditionalFormatting>
  <conditionalFormatting sqref="G154">
    <cfRule type="notContainsBlanks" dxfId="6593" priority="20904">
      <formula>LEN(TRIM(G154))&gt;0</formula>
    </cfRule>
  </conditionalFormatting>
  <conditionalFormatting sqref="E154">
    <cfRule type="notContainsBlanks" dxfId="6592" priority="20902">
      <formula>LEN(TRIM(E154))&gt;0</formula>
    </cfRule>
  </conditionalFormatting>
  <conditionalFormatting sqref="D154">
    <cfRule type="notContainsBlanks" dxfId="6591" priority="20901">
      <formula>LEN(TRIM(D154))&gt;0</formula>
    </cfRule>
  </conditionalFormatting>
  <conditionalFormatting sqref="C154">
    <cfRule type="notContainsBlanks" dxfId="6590" priority="20900">
      <formula>LEN(TRIM(C154))&gt;0</formula>
    </cfRule>
  </conditionalFormatting>
  <conditionalFormatting sqref="T145">
    <cfRule type="cellIs" dxfId="6589" priority="20897" operator="equal">
      <formula>"NO"</formula>
    </cfRule>
    <cfRule type="cellIs" dxfId="6588" priority="20898" operator="equal">
      <formula>"SI"</formula>
    </cfRule>
  </conditionalFormatting>
  <conditionalFormatting sqref="P157">
    <cfRule type="expression" dxfId="6587" priority="20879">
      <formula>Q157="NO SUBSANABLE"</formula>
    </cfRule>
    <cfRule type="expression" dxfId="6586" priority="20881">
      <formula>Q157="REQUERIMIENTOS SUBSANADOS"</formula>
    </cfRule>
    <cfRule type="expression" dxfId="6585" priority="20882">
      <formula>Q157="PENDIENTES POR SUBSANAR"</formula>
    </cfRule>
    <cfRule type="expression" dxfId="6584" priority="20887">
      <formula>Q157="SIN OBSERVACIÓN"</formula>
    </cfRule>
    <cfRule type="containsBlanks" dxfId="6583" priority="20888">
      <formula>LEN(TRIM(P157))=0</formula>
    </cfRule>
  </conditionalFormatting>
  <conditionalFormatting sqref="Q157">
    <cfRule type="containsBlanks" dxfId="6582" priority="20874">
      <formula>LEN(TRIM(Q157))=0</formula>
    </cfRule>
    <cfRule type="cellIs" dxfId="6581" priority="20883" operator="equal">
      <formula>"REQUERIMIENTOS SUBSANADOS"</formula>
    </cfRule>
    <cfRule type="containsText" dxfId="6580" priority="20889" operator="containsText" text="NO SUBSANABLE">
      <formula>NOT(ISERROR(SEARCH("NO SUBSANABLE",Q157)))</formula>
    </cfRule>
    <cfRule type="containsText" dxfId="6579" priority="20890" operator="containsText" text="PENDIENTES POR SUBSANAR">
      <formula>NOT(ISERROR(SEARCH("PENDIENTES POR SUBSANAR",Q157)))</formula>
    </cfRule>
    <cfRule type="containsText" dxfId="6578" priority="20891" operator="containsText" text="SIN OBSERVACIÓN">
      <formula>NOT(ISERROR(SEARCH("SIN OBSERVACIÓN",Q157)))</formula>
    </cfRule>
  </conditionalFormatting>
  <conditionalFormatting sqref="R157">
    <cfRule type="containsBlanks" dxfId="6577" priority="20873">
      <formula>LEN(TRIM(R157))=0</formula>
    </cfRule>
    <cfRule type="cellIs" dxfId="6576" priority="20875" operator="equal">
      <formula>"NO CUMPLEN CON LO SOLICITADO"</formula>
    </cfRule>
    <cfRule type="cellIs" dxfId="6575" priority="20876" operator="equal">
      <formula>"CUMPLEN CON LO SOLICITADO"</formula>
    </cfRule>
    <cfRule type="cellIs" dxfId="6574" priority="20877" operator="equal">
      <formula>"PENDIENTES"</formula>
    </cfRule>
    <cfRule type="cellIs" dxfId="6573" priority="20878" operator="equal">
      <formula>"NINGUNO"</formula>
    </cfRule>
  </conditionalFormatting>
  <conditionalFormatting sqref="G157">
    <cfRule type="notContainsBlanks" dxfId="6572" priority="20871">
      <formula>LEN(TRIM(G157))&gt;0</formula>
    </cfRule>
  </conditionalFormatting>
  <conditionalFormatting sqref="F157">
    <cfRule type="notContainsBlanks" dxfId="6571" priority="20870">
      <formula>LEN(TRIM(F157))&gt;0</formula>
    </cfRule>
  </conditionalFormatting>
  <conditionalFormatting sqref="E157">
    <cfRule type="notContainsBlanks" dxfId="6570" priority="20869">
      <formula>LEN(TRIM(E157))&gt;0</formula>
    </cfRule>
  </conditionalFormatting>
  <conditionalFormatting sqref="D157">
    <cfRule type="notContainsBlanks" dxfId="6569" priority="20868">
      <formula>LEN(TRIM(D157))&gt;0</formula>
    </cfRule>
  </conditionalFormatting>
  <conditionalFormatting sqref="C157">
    <cfRule type="notContainsBlanks" dxfId="6568" priority="20867">
      <formula>LEN(TRIM(C157))&gt;0</formula>
    </cfRule>
  </conditionalFormatting>
  <conditionalFormatting sqref="I157">
    <cfRule type="notContainsBlanks" dxfId="6567" priority="20866">
      <formula>LEN(TRIM(I157))&gt;0</formula>
    </cfRule>
  </conditionalFormatting>
  <conditionalFormatting sqref="N167">
    <cfRule type="expression" dxfId="6566" priority="20785">
      <formula>N167=" "</formula>
    </cfRule>
    <cfRule type="expression" dxfId="6565" priority="20786">
      <formula>N167="NO PRESENTÓ CERTIFICADO"</formula>
    </cfRule>
    <cfRule type="expression" dxfId="6564" priority="20787">
      <formula>N167="PRESENTÓ CERTIFICADO"</formula>
    </cfRule>
  </conditionalFormatting>
  <conditionalFormatting sqref="P167">
    <cfRule type="expression" dxfId="6563" priority="20766">
      <formula>Q167="NO SUBSANABLE"</formula>
    </cfRule>
    <cfRule type="expression" dxfId="6562" priority="20768">
      <formula>Q167="REQUERIMIENTOS SUBSANADOS"</formula>
    </cfRule>
    <cfRule type="expression" dxfId="6561" priority="20769">
      <formula>Q167="PENDIENTES POR SUBSANAR"</formula>
    </cfRule>
    <cfRule type="expression" dxfId="6560" priority="20774">
      <formula>Q167="SIN OBSERVACIÓN"</formula>
    </cfRule>
    <cfRule type="containsBlanks" dxfId="6559" priority="20775">
      <formula>LEN(TRIM(P167))=0</formula>
    </cfRule>
  </conditionalFormatting>
  <conditionalFormatting sqref="O167">
    <cfRule type="cellIs" dxfId="6558" priority="20767" operator="equal">
      <formula>"PENDIENTE POR DESCRIPCIÓN"</formula>
    </cfRule>
    <cfRule type="cellIs" dxfId="6557" priority="20771" operator="equal">
      <formula>"DESCRIPCIÓN INSUFICIENTE"</formula>
    </cfRule>
    <cfRule type="cellIs" dxfId="6556" priority="20772" operator="equal">
      <formula>"NO ESTÁ ACORDE A ITEM 5.2.1 (T.R.)"</formula>
    </cfRule>
    <cfRule type="cellIs" dxfId="6555" priority="20773" operator="equal">
      <formula>"ACORDE A ITEM 5.2.1 (T.R.)"</formula>
    </cfRule>
  </conditionalFormatting>
  <conditionalFormatting sqref="Q167">
    <cfRule type="containsBlanks" dxfId="6554" priority="20761">
      <formula>LEN(TRIM(Q167))=0</formula>
    </cfRule>
    <cfRule type="cellIs" dxfId="6553" priority="20770" operator="equal">
      <formula>"REQUERIMIENTOS SUBSANADOS"</formula>
    </cfRule>
    <cfRule type="containsText" dxfId="6552" priority="20776" operator="containsText" text="NO SUBSANABLE">
      <formula>NOT(ISERROR(SEARCH("NO SUBSANABLE",Q167)))</formula>
    </cfRule>
    <cfRule type="containsText" dxfId="6551" priority="20777" operator="containsText" text="PENDIENTES POR SUBSANAR">
      <formula>NOT(ISERROR(SEARCH("PENDIENTES POR SUBSANAR",Q167)))</formula>
    </cfRule>
    <cfRule type="containsText" dxfId="6550" priority="20778" operator="containsText" text="SIN OBSERVACIÓN">
      <formula>NOT(ISERROR(SEARCH("SIN OBSERVACIÓN",Q167)))</formula>
    </cfRule>
  </conditionalFormatting>
  <conditionalFormatting sqref="R167">
    <cfRule type="containsBlanks" dxfId="6549" priority="20760">
      <formula>LEN(TRIM(R167))=0</formula>
    </cfRule>
    <cfRule type="cellIs" dxfId="6548" priority="20762" operator="equal">
      <formula>"NO CUMPLEN CON LO SOLICITADO"</formula>
    </cfRule>
    <cfRule type="cellIs" dxfId="6547" priority="20763" operator="equal">
      <formula>"CUMPLEN CON LO SOLICITADO"</formula>
    </cfRule>
    <cfRule type="cellIs" dxfId="6546" priority="20764" operator="equal">
      <formula>"PENDIENTES"</formula>
    </cfRule>
    <cfRule type="cellIs" dxfId="6545" priority="20765" operator="equal">
      <formula>"NINGUNO"</formula>
    </cfRule>
  </conditionalFormatting>
  <conditionalFormatting sqref="B182">
    <cfRule type="cellIs" dxfId="6544" priority="20756" operator="equal">
      <formula>"NO CUMPLE CON LA EXPERIENCIA REQUERIDA"</formula>
    </cfRule>
    <cfRule type="cellIs" dxfId="6543" priority="20757" operator="equal">
      <formula>"CUMPLE CON LA EXPERIENCIA REQUERIDA"</formula>
    </cfRule>
  </conditionalFormatting>
  <conditionalFormatting sqref="H167">
    <cfRule type="notContainsBlanks" dxfId="6542" priority="20755">
      <formula>LEN(TRIM(H167))&gt;0</formula>
    </cfRule>
  </conditionalFormatting>
  <conditionalFormatting sqref="G167">
    <cfRule type="notContainsBlanks" dxfId="6541" priority="20754">
      <formula>LEN(TRIM(G167))&gt;0</formula>
    </cfRule>
  </conditionalFormatting>
  <conditionalFormatting sqref="E167">
    <cfRule type="notContainsBlanks" dxfId="6540" priority="20752">
      <formula>LEN(TRIM(E167))&gt;0</formula>
    </cfRule>
  </conditionalFormatting>
  <conditionalFormatting sqref="D167">
    <cfRule type="notContainsBlanks" dxfId="6539" priority="20751">
      <formula>LEN(TRIM(D167))&gt;0</formula>
    </cfRule>
  </conditionalFormatting>
  <conditionalFormatting sqref="C167">
    <cfRule type="notContainsBlanks" dxfId="6538" priority="20750">
      <formula>LEN(TRIM(C167))&gt;0</formula>
    </cfRule>
  </conditionalFormatting>
  <conditionalFormatting sqref="I167">
    <cfRule type="notContainsBlanks" dxfId="6537" priority="20749">
      <formula>LEN(TRIM(I167))&gt;0</formula>
    </cfRule>
  </conditionalFormatting>
  <conditionalFormatting sqref="F176">
    <cfRule type="notContainsBlanks" dxfId="6536" priority="20695">
      <formula>LEN(TRIM(F176))&gt;0</formula>
    </cfRule>
  </conditionalFormatting>
  <conditionalFormatting sqref="G170 G173">
    <cfRule type="notContainsBlanks" dxfId="6535" priority="20725">
      <formula>LEN(TRIM(G170))&gt;0</formula>
    </cfRule>
  </conditionalFormatting>
  <conditionalFormatting sqref="E170">
    <cfRule type="notContainsBlanks" dxfId="6534" priority="20723">
      <formula>LEN(TRIM(E170))&gt;0</formula>
    </cfRule>
  </conditionalFormatting>
  <conditionalFormatting sqref="D170 D173">
    <cfRule type="notContainsBlanks" dxfId="6533" priority="20722">
      <formula>LEN(TRIM(D170))&gt;0</formula>
    </cfRule>
  </conditionalFormatting>
  <conditionalFormatting sqref="C170 C173">
    <cfRule type="notContainsBlanks" dxfId="6532" priority="20721">
      <formula>LEN(TRIM(C170))&gt;0</formula>
    </cfRule>
  </conditionalFormatting>
  <conditionalFormatting sqref="N176">
    <cfRule type="expression" dxfId="6531" priority="20717">
      <formula>N176=" "</formula>
    </cfRule>
    <cfRule type="expression" dxfId="6530" priority="20718">
      <formula>N176="NO PRESENTÓ CERTIFICADO"</formula>
    </cfRule>
    <cfRule type="expression" dxfId="6529" priority="20719">
      <formula>N176="PRESENTÓ CERTIFICADO"</formula>
    </cfRule>
  </conditionalFormatting>
  <conditionalFormatting sqref="G176">
    <cfRule type="notContainsBlanks" dxfId="6528" priority="20696">
      <formula>LEN(TRIM(G176))&gt;0</formula>
    </cfRule>
  </conditionalFormatting>
  <conditionalFormatting sqref="D176">
    <cfRule type="notContainsBlanks" dxfId="6527" priority="20693">
      <formula>LEN(TRIM(D176))&gt;0</formula>
    </cfRule>
  </conditionalFormatting>
  <conditionalFormatting sqref="C176">
    <cfRule type="notContainsBlanks" dxfId="6526" priority="20692">
      <formula>LEN(TRIM(C176))&gt;0</formula>
    </cfRule>
  </conditionalFormatting>
  <conditionalFormatting sqref="T167">
    <cfRule type="cellIs" dxfId="6525" priority="20689" operator="equal">
      <formula>"NO"</formula>
    </cfRule>
    <cfRule type="cellIs" dxfId="6524" priority="20690" operator="equal">
      <formula>"SI"</formula>
    </cfRule>
  </conditionalFormatting>
  <conditionalFormatting sqref="N179">
    <cfRule type="expression" dxfId="6523" priority="20684">
      <formula>N179=" "</formula>
    </cfRule>
    <cfRule type="expression" dxfId="6522" priority="20685">
      <formula>N179="NO PRESENTÓ CERTIFICADO"</formula>
    </cfRule>
    <cfRule type="expression" dxfId="6521" priority="20686">
      <formula>N179="PRESENTÓ CERTIFICADO"</formula>
    </cfRule>
  </conditionalFormatting>
  <conditionalFormatting sqref="P179">
    <cfRule type="expression" dxfId="6520" priority="20671">
      <formula>Q179="NO SUBSANABLE"</formula>
    </cfRule>
    <cfRule type="expression" dxfId="6519" priority="20673">
      <formula>Q179="REQUERIMIENTOS SUBSANADOS"</formula>
    </cfRule>
    <cfRule type="expression" dxfId="6518" priority="20674">
      <formula>Q179="PENDIENTES POR SUBSANAR"</formula>
    </cfRule>
    <cfRule type="expression" dxfId="6517" priority="20679">
      <formula>Q179="SIN OBSERVACIÓN"</formula>
    </cfRule>
    <cfRule type="containsBlanks" dxfId="6516" priority="20680">
      <formula>LEN(TRIM(P179))=0</formula>
    </cfRule>
  </conditionalFormatting>
  <conditionalFormatting sqref="O179">
    <cfRule type="cellIs" dxfId="6515" priority="20672" operator="equal">
      <formula>"PENDIENTE POR DESCRIPCIÓN"</formula>
    </cfRule>
    <cfRule type="cellIs" dxfId="6514" priority="20676" operator="equal">
      <formula>"DESCRIPCIÓN INSUFICIENTE"</formula>
    </cfRule>
    <cfRule type="cellIs" dxfId="6513" priority="20677" operator="equal">
      <formula>"NO ESTÁ ACORDE A ITEM 5.2.1 (T.R.)"</formula>
    </cfRule>
    <cfRule type="cellIs" dxfId="6512" priority="20678" operator="equal">
      <formula>"ACORDE A ITEM 5.2.1 (T.R.)"</formula>
    </cfRule>
  </conditionalFormatting>
  <conditionalFormatting sqref="Q179">
    <cfRule type="containsBlanks" dxfId="6511" priority="20666">
      <formula>LEN(TRIM(Q179))=0</formula>
    </cfRule>
    <cfRule type="cellIs" dxfId="6510" priority="20675" operator="equal">
      <formula>"REQUERIMIENTOS SUBSANADOS"</formula>
    </cfRule>
    <cfRule type="containsText" dxfId="6509" priority="20681" operator="containsText" text="NO SUBSANABLE">
      <formula>NOT(ISERROR(SEARCH("NO SUBSANABLE",Q179)))</formula>
    </cfRule>
    <cfRule type="containsText" dxfId="6508" priority="20682" operator="containsText" text="PENDIENTES POR SUBSANAR">
      <formula>NOT(ISERROR(SEARCH("PENDIENTES POR SUBSANAR",Q179)))</formula>
    </cfRule>
    <cfRule type="containsText" dxfId="6507" priority="20683" operator="containsText" text="SIN OBSERVACIÓN">
      <formula>NOT(ISERROR(SEARCH("SIN OBSERVACIÓN",Q179)))</formula>
    </cfRule>
  </conditionalFormatting>
  <conditionalFormatting sqref="R179">
    <cfRule type="containsBlanks" dxfId="6506" priority="20665">
      <formula>LEN(TRIM(R179))=0</formula>
    </cfRule>
    <cfRule type="cellIs" dxfId="6505" priority="20667" operator="equal">
      <formula>"NO CUMPLEN CON LO SOLICITADO"</formula>
    </cfRule>
    <cfRule type="cellIs" dxfId="6504" priority="20668" operator="equal">
      <formula>"CUMPLEN CON LO SOLICITADO"</formula>
    </cfRule>
    <cfRule type="cellIs" dxfId="6503" priority="20669" operator="equal">
      <formula>"PENDIENTES"</formula>
    </cfRule>
    <cfRule type="cellIs" dxfId="6502" priority="20670" operator="equal">
      <formula>"NINGUNO"</formula>
    </cfRule>
  </conditionalFormatting>
  <conditionalFormatting sqref="H179">
    <cfRule type="notContainsBlanks" dxfId="6501" priority="20664">
      <formula>LEN(TRIM(H179))&gt;0</formula>
    </cfRule>
  </conditionalFormatting>
  <conditionalFormatting sqref="G179">
    <cfRule type="notContainsBlanks" dxfId="6500" priority="20663">
      <formula>LEN(TRIM(G179))&gt;0</formula>
    </cfRule>
  </conditionalFormatting>
  <conditionalFormatting sqref="F179">
    <cfRule type="notContainsBlanks" dxfId="6499" priority="20662">
      <formula>LEN(TRIM(F179))&gt;0</formula>
    </cfRule>
  </conditionalFormatting>
  <conditionalFormatting sqref="E179">
    <cfRule type="notContainsBlanks" dxfId="6498" priority="20661">
      <formula>LEN(TRIM(E179))&gt;0</formula>
    </cfRule>
  </conditionalFormatting>
  <conditionalFormatting sqref="D179">
    <cfRule type="notContainsBlanks" dxfId="6497" priority="20660">
      <formula>LEN(TRIM(D179))&gt;0</formula>
    </cfRule>
  </conditionalFormatting>
  <conditionalFormatting sqref="C179">
    <cfRule type="notContainsBlanks" dxfId="6496" priority="20659">
      <formula>LEN(TRIM(C179))&gt;0</formula>
    </cfRule>
  </conditionalFormatting>
  <conditionalFormatting sqref="I179">
    <cfRule type="notContainsBlanks" dxfId="6495" priority="20658">
      <formula>LEN(TRIM(I179))&gt;0</formula>
    </cfRule>
  </conditionalFormatting>
  <conditionalFormatting sqref="N189">
    <cfRule type="expression" dxfId="6494" priority="20577">
      <formula>N189=" "</formula>
    </cfRule>
    <cfRule type="expression" dxfId="6493" priority="20578">
      <formula>N189="NO PRESENTÓ CERTIFICADO"</formula>
    </cfRule>
    <cfRule type="expression" dxfId="6492" priority="20579">
      <formula>N189="PRESENTÓ CERTIFICADO"</formula>
    </cfRule>
  </conditionalFormatting>
  <conditionalFormatting sqref="P189">
    <cfRule type="expression" dxfId="6491" priority="20558">
      <formula>Q189="NO SUBSANABLE"</formula>
    </cfRule>
    <cfRule type="expression" dxfId="6490" priority="20560">
      <formula>Q189="REQUERIMIENTOS SUBSANADOS"</formula>
    </cfRule>
    <cfRule type="expression" dxfId="6489" priority="20561">
      <formula>Q189="PENDIENTES POR SUBSANAR"</formula>
    </cfRule>
    <cfRule type="expression" dxfId="6488" priority="20566">
      <formula>Q189="SIN OBSERVACIÓN"</formula>
    </cfRule>
    <cfRule type="containsBlanks" dxfId="6487" priority="20567">
      <formula>LEN(TRIM(P189))=0</formula>
    </cfRule>
  </conditionalFormatting>
  <conditionalFormatting sqref="O189">
    <cfRule type="cellIs" dxfId="6486" priority="20559" operator="equal">
      <formula>"PENDIENTE POR DESCRIPCIÓN"</formula>
    </cfRule>
    <cfRule type="cellIs" dxfId="6485" priority="20563" operator="equal">
      <formula>"DESCRIPCIÓN INSUFICIENTE"</formula>
    </cfRule>
    <cfRule type="cellIs" dxfId="6484" priority="20564" operator="equal">
      <formula>"NO ESTÁ ACORDE A ITEM 5.2.1 (T.R.)"</formula>
    </cfRule>
    <cfRule type="cellIs" dxfId="6483" priority="20565" operator="equal">
      <formula>"ACORDE A ITEM 5.2.1 (T.R.)"</formula>
    </cfRule>
  </conditionalFormatting>
  <conditionalFormatting sqref="Q189">
    <cfRule type="containsBlanks" dxfId="6482" priority="20553">
      <formula>LEN(TRIM(Q189))=0</formula>
    </cfRule>
    <cfRule type="cellIs" dxfId="6481" priority="20562" operator="equal">
      <formula>"REQUERIMIENTOS SUBSANADOS"</formula>
    </cfRule>
    <cfRule type="containsText" dxfId="6480" priority="20568" operator="containsText" text="NO SUBSANABLE">
      <formula>NOT(ISERROR(SEARCH("NO SUBSANABLE",Q189)))</formula>
    </cfRule>
    <cfRule type="containsText" dxfId="6479" priority="20569" operator="containsText" text="PENDIENTES POR SUBSANAR">
      <formula>NOT(ISERROR(SEARCH("PENDIENTES POR SUBSANAR",Q189)))</formula>
    </cfRule>
    <cfRule type="containsText" dxfId="6478" priority="20570" operator="containsText" text="SIN OBSERVACIÓN">
      <formula>NOT(ISERROR(SEARCH("SIN OBSERVACIÓN",Q189)))</formula>
    </cfRule>
  </conditionalFormatting>
  <conditionalFormatting sqref="R189">
    <cfRule type="containsBlanks" dxfId="6477" priority="20552">
      <formula>LEN(TRIM(R189))=0</formula>
    </cfRule>
    <cfRule type="cellIs" dxfId="6476" priority="20554" operator="equal">
      <formula>"NO CUMPLEN CON LO SOLICITADO"</formula>
    </cfRule>
    <cfRule type="cellIs" dxfId="6475" priority="20555" operator="equal">
      <formula>"CUMPLEN CON LO SOLICITADO"</formula>
    </cfRule>
    <cfRule type="cellIs" dxfId="6474" priority="20556" operator="equal">
      <formula>"PENDIENTES"</formula>
    </cfRule>
    <cfRule type="cellIs" dxfId="6473" priority="20557" operator="equal">
      <formula>"NINGUNO"</formula>
    </cfRule>
  </conditionalFormatting>
  <conditionalFormatting sqref="B204">
    <cfRule type="cellIs" dxfId="6472" priority="20548" operator="equal">
      <formula>"NO CUMPLE CON LA EXPERIENCIA REQUERIDA"</formula>
    </cfRule>
    <cfRule type="cellIs" dxfId="6471" priority="20549" operator="equal">
      <formula>"CUMPLE CON LA EXPERIENCIA REQUERIDA"</formula>
    </cfRule>
  </conditionalFormatting>
  <conditionalFormatting sqref="H189">
    <cfRule type="notContainsBlanks" dxfId="6470" priority="20547">
      <formula>LEN(TRIM(H189))&gt;0</formula>
    </cfRule>
  </conditionalFormatting>
  <conditionalFormatting sqref="G189">
    <cfRule type="notContainsBlanks" dxfId="6469" priority="20546">
      <formula>LEN(TRIM(G189))&gt;0</formula>
    </cfRule>
  </conditionalFormatting>
  <conditionalFormatting sqref="F189">
    <cfRule type="notContainsBlanks" dxfId="6468" priority="20545">
      <formula>LEN(TRIM(F189))&gt;0</formula>
    </cfRule>
  </conditionalFormatting>
  <conditionalFormatting sqref="E189">
    <cfRule type="notContainsBlanks" dxfId="6467" priority="20544">
      <formula>LEN(TRIM(E189))&gt;0</formula>
    </cfRule>
  </conditionalFormatting>
  <conditionalFormatting sqref="D189">
    <cfRule type="notContainsBlanks" dxfId="6466" priority="20543">
      <formula>LEN(TRIM(D189))&gt;0</formula>
    </cfRule>
  </conditionalFormatting>
  <conditionalFormatting sqref="C189 C192 C195 C198 C201">
    <cfRule type="notContainsBlanks" dxfId="6465" priority="20542">
      <formula>LEN(TRIM(C189))&gt;0</formula>
    </cfRule>
  </conditionalFormatting>
  <conditionalFormatting sqref="I189">
    <cfRule type="notContainsBlanks" dxfId="6464" priority="20541">
      <formula>LEN(TRIM(I189))&gt;0</formula>
    </cfRule>
  </conditionalFormatting>
  <conditionalFormatting sqref="P192">
    <cfRule type="expression" dxfId="6463" priority="20525">
      <formula>Q192="NO SUBSANABLE"</formula>
    </cfRule>
    <cfRule type="expression" dxfId="6462" priority="20527">
      <formula>Q192="REQUERIMIENTOS SUBSANADOS"</formula>
    </cfRule>
    <cfRule type="expression" dxfId="6461" priority="20528">
      <formula>Q192="PENDIENTES POR SUBSANAR"</formula>
    </cfRule>
    <cfRule type="expression" dxfId="6460" priority="20533">
      <formula>Q192="SIN OBSERVACIÓN"</formula>
    </cfRule>
    <cfRule type="containsBlanks" dxfId="6459" priority="20534">
      <formula>LEN(TRIM(P192))=0</formula>
    </cfRule>
  </conditionalFormatting>
  <conditionalFormatting sqref="H192">
    <cfRule type="notContainsBlanks" dxfId="6458" priority="20518">
      <formula>LEN(TRIM(H192))&gt;0</formula>
    </cfRule>
  </conditionalFormatting>
  <conditionalFormatting sqref="G192 G195">
    <cfRule type="notContainsBlanks" dxfId="6457" priority="20517">
      <formula>LEN(TRIM(G192))&gt;0</formula>
    </cfRule>
  </conditionalFormatting>
  <conditionalFormatting sqref="F192 F195">
    <cfRule type="notContainsBlanks" dxfId="6456" priority="20516">
      <formula>LEN(TRIM(F192))&gt;0</formula>
    </cfRule>
  </conditionalFormatting>
  <conditionalFormatting sqref="E192 E195">
    <cfRule type="notContainsBlanks" dxfId="6455" priority="20515">
      <formula>LEN(TRIM(E192))&gt;0</formula>
    </cfRule>
  </conditionalFormatting>
  <conditionalFormatting sqref="D192 D195">
    <cfRule type="notContainsBlanks" dxfId="6454" priority="20514">
      <formula>LEN(TRIM(D192))&gt;0</formula>
    </cfRule>
  </conditionalFormatting>
  <conditionalFormatting sqref="I192">
    <cfRule type="notContainsBlanks" dxfId="6453" priority="20512">
      <formula>LEN(TRIM(I192))&gt;0</formula>
    </cfRule>
  </conditionalFormatting>
  <conditionalFormatting sqref="G198">
    <cfRule type="notContainsBlanks" dxfId="6452" priority="20488">
      <formula>LEN(TRIM(G198))&gt;0</formula>
    </cfRule>
  </conditionalFormatting>
  <conditionalFormatting sqref="F198">
    <cfRule type="notContainsBlanks" dxfId="6451" priority="20487">
      <formula>LEN(TRIM(F198))&gt;0</formula>
    </cfRule>
  </conditionalFormatting>
  <conditionalFormatting sqref="E198">
    <cfRule type="notContainsBlanks" dxfId="6450" priority="20486">
      <formula>LEN(TRIM(E198))&gt;0</formula>
    </cfRule>
  </conditionalFormatting>
  <conditionalFormatting sqref="D198">
    <cfRule type="notContainsBlanks" dxfId="6449" priority="20485">
      <formula>LEN(TRIM(D198))&gt;0</formula>
    </cfRule>
  </conditionalFormatting>
  <conditionalFormatting sqref="T189">
    <cfRule type="cellIs" dxfId="6448" priority="20481" operator="equal">
      <formula>"NO"</formula>
    </cfRule>
    <cfRule type="cellIs" dxfId="6447" priority="20482" operator="equal">
      <formula>"SI"</formula>
    </cfRule>
  </conditionalFormatting>
  <conditionalFormatting sqref="G201">
    <cfRule type="notContainsBlanks" dxfId="6446" priority="20455">
      <formula>LEN(TRIM(G201))&gt;0</formula>
    </cfRule>
  </conditionalFormatting>
  <conditionalFormatting sqref="F201">
    <cfRule type="notContainsBlanks" dxfId="6445" priority="20454">
      <formula>LEN(TRIM(F201))&gt;0</formula>
    </cfRule>
  </conditionalFormatting>
  <conditionalFormatting sqref="E201">
    <cfRule type="notContainsBlanks" dxfId="6444" priority="20453">
      <formula>LEN(TRIM(E201))&gt;0</formula>
    </cfRule>
  </conditionalFormatting>
  <conditionalFormatting sqref="D201">
    <cfRule type="notContainsBlanks" dxfId="6443" priority="20452">
      <formula>LEN(TRIM(D201))&gt;0</formula>
    </cfRule>
  </conditionalFormatting>
  <conditionalFormatting sqref="N211">
    <cfRule type="expression" dxfId="6442" priority="20369">
      <formula>N211=" "</formula>
    </cfRule>
    <cfRule type="expression" dxfId="6441" priority="20370">
      <formula>N211="NO PRESENTÓ CERTIFICADO"</formula>
    </cfRule>
    <cfRule type="expression" dxfId="6440" priority="20371">
      <formula>N211="PRESENTÓ CERTIFICADO"</formula>
    </cfRule>
  </conditionalFormatting>
  <conditionalFormatting sqref="P211">
    <cfRule type="expression" dxfId="6439" priority="20350">
      <formula>Q211="NO SUBSANABLE"</formula>
    </cfRule>
    <cfRule type="expression" dxfId="6438" priority="20352">
      <formula>Q211="REQUERIMIENTOS SUBSANADOS"</formula>
    </cfRule>
    <cfRule type="expression" dxfId="6437" priority="20353">
      <formula>Q211="PENDIENTES POR SUBSANAR"</formula>
    </cfRule>
    <cfRule type="expression" dxfId="6436" priority="20358">
      <formula>Q211="SIN OBSERVACIÓN"</formula>
    </cfRule>
    <cfRule type="containsBlanks" dxfId="6435" priority="20359">
      <formula>LEN(TRIM(P211))=0</formula>
    </cfRule>
  </conditionalFormatting>
  <conditionalFormatting sqref="O211">
    <cfRule type="cellIs" dxfId="6434" priority="20351" operator="equal">
      <formula>"PENDIENTE POR DESCRIPCIÓN"</formula>
    </cfRule>
    <cfRule type="cellIs" dxfId="6433" priority="20355" operator="equal">
      <formula>"DESCRIPCIÓN INSUFICIENTE"</formula>
    </cfRule>
    <cfRule type="cellIs" dxfId="6432" priority="20356" operator="equal">
      <formula>"NO ESTÁ ACORDE A ITEM 5.2.1 (T.R.)"</formula>
    </cfRule>
    <cfRule type="cellIs" dxfId="6431" priority="20357" operator="equal">
      <formula>"ACORDE A ITEM 5.2.1 (T.R.)"</formula>
    </cfRule>
  </conditionalFormatting>
  <conditionalFormatting sqref="Q211">
    <cfRule type="containsBlanks" dxfId="6430" priority="20345">
      <formula>LEN(TRIM(Q211))=0</formula>
    </cfRule>
    <cfRule type="cellIs" dxfId="6429" priority="20354" operator="equal">
      <formula>"REQUERIMIENTOS SUBSANADOS"</formula>
    </cfRule>
    <cfRule type="containsText" dxfId="6428" priority="20360" operator="containsText" text="NO SUBSANABLE">
      <formula>NOT(ISERROR(SEARCH("NO SUBSANABLE",Q211)))</formula>
    </cfRule>
    <cfRule type="containsText" dxfId="6427" priority="20361" operator="containsText" text="PENDIENTES POR SUBSANAR">
      <formula>NOT(ISERROR(SEARCH("PENDIENTES POR SUBSANAR",Q211)))</formula>
    </cfRule>
    <cfRule type="containsText" dxfId="6426" priority="20362" operator="containsText" text="SIN OBSERVACIÓN">
      <formula>NOT(ISERROR(SEARCH("SIN OBSERVACIÓN",Q211)))</formula>
    </cfRule>
  </conditionalFormatting>
  <conditionalFormatting sqref="R211">
    <cfRule type="containsBlanks" dxfId="6425" priority="20344">
      <formula>LEN(TRIM(R211))=0</formula>
    </cfRule>
    <cfRule type="cellIs" dxfId="6424" priority="20346" operator="equal">
      <formula>"NO CUMPLEN CON LO SOLICITADO"</formula>
    </cfRule>
    <cfRule type="cellIs" dxfId="6423" priority="20347" operator="equal">
      <formula>"CUMPLEN CON LO SOLICITADO"</formula>
    </cfRule>
    <cfRule type="cellIs" dxfId="6422" priority="20348" operator="equal">
      <formula>"PENDIENTES"</formula>
    </cfRule>
    <cfRule type="cellIs" dxfId="6421" priority="20349" operator="equal">
      <formula>"NINGUNO"</formula>
    </cfRule>
  </conditionalFormatting>
  <conditionalFormatting sqref="B226">
    <cfRule type="cellIs" dxfId="6420" priority="20340" operator="equal">
      <formula>"NO CUMPLE CON LA EXPERIENCIA REQUERIDA"</formula>
    </cfRule>
    <cfRule type="cellIs" dxfId="6419" priority="20341" operator="equal">
      <formula>"CUMPLE CON LA EXPERIENCIA REQUERIDA"</formula>
    </cfRule>
  </conditionalFormatting>
  <conditionalFormatting sqref="H211">
    <cfRule type="notContainsBlanks" dxfId="6418" priority="20339">
      <formula>LEN(TRIM(H211))&gt;0</formula>
    </cfRule>
  </conditionalFormatting>
  <conditionalFormatting sqref="G211">
    <cfRule type="notContainsBlanks" dxfId="6417" priority="20338">
      <formula>LEN(TRIM(G211))&gt;0</formula>
    </cfRule>
  </conditionalFormatting>
  <conditionalFormatting sqref="F211">
    <cfRule type="notContainsBlanks" dxfId="6416" priority="20337">
      <formula>LEN(TRIM(F211))&gt;0</formula>
    </cfRule>
  </conditionalFormatting>
  <conditionalFormatting sqref="E211">
    <cfRule type="notContainsBlanks" dxfId="6415" priority="20336">
      <formula>LEN(TRIM(E211))&gt;0</formula>
    </cfRule>
  </conditionalFormatting>
  <conditionalFormatting sqref="D211">
    <cfRule type="notContainsBlanks" dxfId="6414" priority="20335">
      <formula>LEN(TRIM(D211))&gt;0</formula>
    </cfRule>
  </conditionalFormatting>
  <conditionalFormatting sqref="C211">
    <cfRule type="notContainsBlanks" dxfId="6413" priority="20334">
      <formula>LEN(TRIM(C211))&gt;0</formula>
    </cfRule>
  </conditionalFormatting>
  <conditionalFormatting sqref="I211">
    <cfRule type="notContainsBlanks" dxfId="6412" priority="20333">
      <formula>LEN(TRIM(I211))&gt;0</formula>
    </cfRule>
  </conditionalFormatting>
  <conditionalFormatting sqref="G214 G217">
    <cfRule type="notContainsBlanks" dxfId="6411" priority="20309">
      <formula>LEN(TRIM(G214))&gt;0</formula>
    </cfRule>
  </conditionalFormatting>
  <conditionalFormatting sqref="E214 E217">
    <cfRule type="notContainsBlanks" dxfId="6410" priority="20307">
      <formula>LEN(TRIM(E214))&gt;0</formula>
    </cfRule>
  </conditionalFormatting>
  <conditionalFormatting sqref="D214 D217">
    <cfRule type="notContainsBlanks" dxfId="6409" priority="20306">
      <formula>LEN(TRIM(D214))&gt;0</formula>
    </cfRule>
  </conditionalFormatting>
  <conditionalFormatting sqref="C214 C217">
    <cfRule type="notContainsBlanks" dxfId="6408" priority="20305">
      <formula>LEN(TRIM(C214))&gt;0</formula>
    </cfRule>
  </conditionalFormatting>
  <conditionalFormatting sqref="N220">
    <cfRule type="expression" dxfId="6407" priority="20301">
      <formula>N220=" "</formula>
    </cfRule>
    <cfRule type="expression" dxfId="6406" priority="20302">
      <formula>N220="NO PRESENTÓ CERTIFICADO"</formula>
    </cfRule>
    <cfRule type="expression" dxfId="6405" priority="20303">
      <formula>N220="PRESENTÓ CERTIFICADO"</formula>
    </cfRule>
  </conditionalFormatting>
  <conditionalFormatting sqref="P220">
    <cfRule type="expression" dxfId="6404" priority="20288">
      <formula>Q220="NO SUBSANABLE"</formula>
    </cfRule>
    <cfRule type="expression" dxfId="6403" priority="20290">
      <formula>Q220="REQUERIMIENTOS SUBSANADOS"</formula>
    </cfRule>
    <cfRule type="expression" dxfId="6402" priority="20291">
      <formula>Q220="PENDIENTES POR SUBSANAR"</formula>
    </cfRule>
    <cfRule type="expression" dxfId="6401" priority="20296">
      <formula>Q220="SIN OBSERVACIÓN"</formula>
    </cfRule>
    <cfRule type="containsBlanks" dxfId="6400" priority="20297">
      <formula>LEN(TRIM(P220))=0</formula>
    </cfRule>
  </conditionalFormatting>
  <conditionalFormatting sqref="O220">
    <cfRule type="cellIs" dxfId="6399" priority="20289" operator="equal">
      <formula>"PENDIENTE POR DESCRIPCIÓN"</formula>
    </cfRule>
    <cfRule type="cellIs" dxfId="6398" priority="20293" operator="equal">
      <formula>"DESCRIPCIÓN INSUFICIENTE"</formula>
    </cfRule>
    <cfRule type="cellIs" dxfId="6397" priority="20294" operator="equal">
      <formula>"NO ESTÁ ACORDE A ITEM 5.2.1 (T.R.)"</formula>
    </cfRule>
    <cfRule type="cellIs" dxfId="6396" priority="20295" operator="equal">
      <formula>"ACORDE A ITEM 5.2.1 (T.R.)"</formula>
    </cfRule>
  </conditionalFormatting>
  <conditionalFormatting sqref="Q220">
    <cfRule type="containsBlanks" dxfId="6395" priority="20283">
      <formula>LEN(TRIM(Q220))=0</formula>
    </cfRule>
    <cfRule type="cellIs" dxfId="6394" priority="20292" operator="equal">
      <formula>"REQUERIMIENTOS SUBSANADOS"</formula>
    </cfRule>
    <cfRule type="containsText" dxfId="6393" priority="20298" operator="containsText" text="NO SUBSANABLE">
      <formula>NOT(ISERROR(SEARCH("NO SUBSANABLE",Q220)))</formula>
    </cfRule>
    <cfRule type="containsText" dxfId="6392" priority="20299" operator="containsText" text="PENDIENTES POR SUBSANAR">
      <formula>NOT(ISERROR(SEARCH("PENDIENTES POR SUBSANAR",Q220)))</formula>
    </cfRule>
    <cfRule type="containsText" dxfId="6391" priority="20300" operator="containsText" text="SIN OBSERVACIÓN">
      <formula>NOT(ISERROR(SEARCH("SIN OBSERVACIÓN",Q220)))</formula>
    </cfRule>
  </conditionalFormatting>
  <conditionalFormatting sqref="R220">
    <cfRule type="containsBlanks" dxfId="6390" priority="20282">
      <formula>LEN(TRIM(R220))=0</formula>
    </cfRule>
    <cfRule type="cellIs" dxfId="6389" priority="20284" operator="equal">
      <formula>"NO CUMPLEN CON LO SOLICITADO"</formula>
    </cfRule>
    <cfRule type="cellIs" dxfId="6388" priority="20285" operator="equal">
      <formula>"CUMPLEN CON LO SOLICITADO"</formula>
    </cfRule>
    <cfRule type="cellIs" dxfId="6387" priority="20286" operator="equal">
      <formula>"PENDIENTES"</formula>
    </cfRule>
    <cfRule type="cellIs" dxfId="6386" priority="20287" operator="equal">
      <formula>"NINGUNO"</formula>
    </cfRule>
  </conditionalFormatting>
  <conditionalFormatting sqref="H220">
    <cfRule type="notContainsBlanks" dxfId="6385" priority="20281">
      <formula>LEN(TRIM(H220))&gt;0</formula>
    </cfRule>
  </conditionalFormatting>
  <conditionalFormatting sqref="G220">
    <cfRule type="notContainsBlanks" dxfId="6384" priority="20280">
      <formula>LEN(TRIM(G220))&gt;0</formula>
    </cfRule>
  </conditionalFormatting>
  <conditionalFormatting sqref="F220">
    <cfRule type="notContainsBlanks" dxfId="6383" priority="20279">
      <formula>LEN(TRIM(F220))&gt;0</formula>
    </cfRule>
  </conditionalFormatting>
  <conditionalFormatting sqref="E220">
    <cfRule type="notContainsBlanks" dxfId="6382" priority="20278">
      <formula>LEN(TRIM(E220))&gt;0</formula>
    </cfRule>
  </conditionalFormatting>
  <conditionalFormatting sqref="D220">
    <cfRule type="notContainsBlanks" dxfId="6381" priority="20277">
      <formula>LEN(TRIM(D220))&gt;0</formula>
    </cfRule>
  </conditionalFormatting>
  <conditionalFormatting sqref="C220">
    <cfRule type="notContainsBlanks" dxfId="6380" priority="20276">
      <formula>LEN(TRIM(C220))&gt;0</formula>
    </cfRule>
  </conditionalFormatting>
  <conditionalFormatting sqref="I220">
    <cfRule type="notContainsBlanks" dxfId="6379" priority="20275">
      <formula>LEN(TRIM(I220))&gt;0</formula>
    </cfRule>
  </conditionalFormatting>
  <conditionalFormatting sqref="T211">
    <cfRule type="cellIs" dxfId="6378" priority="20273" operator="equal">
      <formula>"NO"</formula>
    </cfRule>
    <cfRule type="cellIs" dxfId="6377" priority="20274" operator="equal">
      <formula>"SI"</formula>
    </cfRule>
  </conditionalFormatting>
  <conditionalFormatting sqref="N223">
    <cfRule type="expression" dxfId="6376" priority="20268">
      <formula>N223=" "</formula>
    </cfRule>
    <cfRule type="expression" dxfId="6375" priority="20269">
      <formula>N223="NO PRESENTÓ CERTIFICADO"</formula>
    </cfRule>
    <cfRule type="expression" dxfId="6374" priority="20270">
      <formula>N223="PRESENTÓ CERTIFICADO"</formula>
    </cfRule>
  </conditionalFormatting>
  <conditionalFormatting sqref="P223">
    <cfRule type="expression" dxfId="6373" priority="20255">
      <formula>Q223="NO SUBSANABLE"</formula>
    </cfRule>
    <cfRule type="expression" dxfId="6372" priority="20257">
      <formula>Q223="REQUERIMIENTOS SUBSANADOS"</formula>
    </cfRule>
    <cfRule type="expression" dxfId="6371" priority="20258">
      <formula>Q223="PENDIENTES POR SUBSANAR"</formula>
    </cfRule>
    <cfRule type="expression" dxfId="6370" priority="20263">
      <formula>Q223="SIN OBSERVACIÓN"</formula>
    </cfRule>
    <cfRule type="containsBlanks" dxfId="6369" priority="20264">
      <formula>LEN(TRIM(P223))=0</formula>
    </cfRule>
  </conditionalFormatting>
  <conditionalFormatting sqref="O223">
    <cfRule type="cellIs" dxfId="6368" priority="20256" operator="equal">
      <formula>"PENDIENTE POR DESCRIPCIÓN"</formula>
    </cfRule>
    <cfRule type="cellIs" dxfId="6367" priority="20260" operator="equal">
      <formula>"DESCRIPCIÓN INSUFICIENTE"</formula>
    </cfRule>
    <cfRule type="cellIs" dxfId="6366" priority="20261" operator="equal">
      <formula>"NO ESTÁ ACORDE A ITEM 5.2.1 (T.R.)"</formula>
    </cfRule>
    <cfRule type="cellIs" dxfId="6365" priority="20262" operator="equal">
      <formula>"ACORDE A ITEM 5.2.1 (T.R.)"</formula>
    </cfRule>
  </conditionalFormatting>
  <conditionalFormatting sqref="Q223">
    <cfRule type="containsBlanks" dxfId="6364" priority="20250">
      <formula>LEN(TRIM(Q223))=0</formula>
    </cfRule>
    <cfRule type="cellIs" dxfId="6363" priority="20259" operator="equal">
      <formula>"REQUERIMIENTOS SUBSANADOS"</formula>
    </cfRule>
    <cfRule type="containsText" dxfId="6362" priority="20265" operator="containsText" text="NO SUBSANABLE">
      <formula>NOT(ISERROR(SEARCH("NO SUBSANABLE",Q223)))</formula>
    </cfRule>
    <cfRule type="containsText" dxfId="6361" priority="20266" operator="containsText" text="PENDIENTES POR SUBSANAR">
      <formula>NOT(ISERROR(SEARCH("PENDIENTES POR SUBSANAR",Q223)))</formula>
    </cfRule>
    <cfRule type="containsText" dxfId="6360" priority="20267" operator="containsText" text="SIN OBSERVACIÓN">
      <formula>NOT(ISERROR(SEARCH("SIN OBSERVACIÓN",Q223)))</formula>
    </cfRule>
  </conditionalFormatting>
  <conditionalFormatting sqref="R223">
    <cfRule type="containsBlanks" dxfId="6359" priority="20249">
      <formula>LEN(TRIM(R223))=0</formula>
    </cfRule>
    <cfRule type="cellIs" dxfId="6358" priority="20251" operator="equal">
      <formula>"NO CUMPLEN CON LO SOLICITADO"</formula>
    </cfRule>
    <cfRule type="cellIs" dxfId="6357" priority="20252" operator="equal">
      <formula>"CUMPLEN CON LO SOLICITADO"</formula>
    </cfRule>
    <cfRule type="cellIs" dxfId="6356" priority="20253" operator="equal">
      <formula>"PENDIENTES"</formula>
    </cfRule>
    <cfRule type="cellIs" dxfId="6355" priority="20254" operator="equal">
      <formula>"NINGUNO"</formula>
    </cfRule>
  </conditionalFormatting>
  <conditionalFormatting sqref="H223">
    <cfRule type="notContainsBlanks" dxfId="6354" priority="20248">
      <formula>LEN(TRIM(H223))&gt;0</formula>
    </cfRule>
  </conditionalFormatting>
  <conditionalFormatting sqref="G223">
    <cfRule type="notContainsBlanks" dxfId="6353" priority="20247">
      <formula>LEN(TRIM(G223))&gt;0</formula>
    </cfRule>
  </conditionalFormatting>
  <conditionalFormatting sqref="F223">
    <cfRule type="notContainsBlanks" dxfId="6352" priority="20246">
      <formula>LEN(TRIM(F223))&gt;0</formula>
    </cfRule>
  </conditionalFormatting>
  <conditionalFormatting sqref="E223">
    <cfRule type="notContainsBlanks" dxfId="6351" priority="20245">
      <formula>LEN(TRIM(E223))&gt;0</formula>
    </cfRule>
  </conditionalFormatting>
  <conditionalFormatting sqref="D223">
    <cfRule type="notContainsBlanks" dxfId="6350" priority="20244">
      <formula>LEN(TRIM(D223))&gt;0</formula>
    </cfRule>
  </conditionalFormatting>
  <conditionalFormatting sqref="C223">
    <cfRule type="notContainsBlanks" dxfId="6349" priority="20243">
      <formula>LEN(TRIM(C223))&gt;0</formula>
    </cfRule>
  </conditionalFormatting>
  <conditionalFormatting sqref="I223">
    <cfRule type="notContainsBlanks" dxfId="6348" priority="20242">
      <formula>LEN(TRIM(I223))&gt;0</formula>
    </cfRule>
  </conditionalFormatting>
  <conditionalFormatting sqref="B248">
    <cfRule type="cellIs" dxfId="6347" priority="20132" operator="equal">
      <formula>"NO CUMPLE CON LA EXPERIENCIA REQUERIDA"</formula>
    </cfRule>
    <cfRule type="cellIs" dxfId="6346" priority="20133" operator="equal">
      <formula>"CUMPLE CON LA EXPERIENCIA REQUERIDA"</formula>
    </cfRule>
  </conditionalFormatting>
  <conditionalFormatting sqref="H233">
    <cfRule type="notContainsBlanks" dxfId="6345" priority="20131">
      <formula>LEN(TRIM(H233))&gt;0</formula>
    </cfRule>
  </conditionalFormatting>
  <conditionalFormatting sqref="G233">
    <cfRule type="notContainsBlanks" dxfId="6344" priority="20130">
      <formula>LEN(TRIM(G233))&gt;0</formula>
    </cfRule>
  </conditionalFormatting>
  <conditionalFormatting sqref="F233">
    <cfRule type="notContainsBlanks" dxfId="6343" priority="20129">
      <formula>LEN(TRIM(F233))&gt;0</formula>
    </cfRule>
  </conditionalFormatting>
  <conditionalFormatting sqref="E233">
    <cfRule type="notContainsBlanks" dxfId="6342" priority="20128">
      <formula>LEN(TRIM(E233))&gt;0</formula>
    </cfRule>
  </conditionalFormatting>
  <conditionalFormatting sqref="D233">
    <cfRule type="notContainsBlanks" dxfId="6341" priority="20127">
      <formula>LEN(TRIM(D233))&gt;0</formula>
    </cfRule>
  </conditionalFormatting>
  <conditionalFormatting sqref="C233">
    <cfRule type="notContainsBlanks" dxfId="6340" priority="20126">
      <formula>LEN(TRIM(C233))&gt;0</formula>
    </cfRule>
  </conditionalFormatting>
  <conditionalFormatting sqref="I233">
    <cfRule type="notContainsBlanks" dxfId="6339" priority="20125">
      <formula>LEN(TRIM(I233))&gt;0</formula>
    </cfRule>
  </conditionalFormatting>
  <conditionalFormatting sqref="N239">
    <cfRule type="expression" dxfId="6338" priority="20122">
      <formula>N239=" "</formula>
    </cfRule>
    <cfRule type="expression" dxfId="6337" priority="20123">
      <formula>N239="NO PRESENTÓ CERTIFICADO"</formula>
    </cfRule>
    <cfRule type="expression" dxfId="6336" priority="20124">
      <formula>N239="PRESENTÓ CERTIFICADO"</formula>
    </cfRule>
  </conditionalFormatting>
  <conditionalFormatting sqref="P236 P239">
    <cfRule type="expression" dxfId="6335" priority="20109">
      <formula>Q236="NO SUBSANABLE"</formula>
    </cfRule>
    <cfRule type="expression" dxfId="6334" priority="20111">
      <formula>Q236="REQUERIMIENTOS SUBSANADOS"</formula>
    </cfRule>
    <cfRule type="expression" dxfId="6333" priority="20112">
      <formula>Q236="PENDIENTES POR SUBSANAR"</formula>
    </cfRule>
    <cfRule type="expression" dxfId="6332" priority="20117">
      <formula>Q236="SIN OBSERVACIÓN"</formula>
    </cfRule>
    <cfRule type="containsBlanks" dxfId="6331" priority="20118">
      <formula>LEN(TRIM(P236))=0</formula>
    </cfRule>
  </conditionalFormatting>
  <conditionalFormatting sqref="O239">
    <cfRule type="cellIs" dxfId="6330" priority="20110" operator="equal">
      <formula>"PENDIENTE POR DESCRIPCIÓN"</formula>
    </cfRule>
    <cfRule type="cellIs" dxfId="6329" priority="20114" operator="equal">
      <formula>"DESCRIPCIÓN INSUFICIENTE"</formula>
    </cfRule>
    <cfRule type="cellIs" dxfId="6328" priority="20115" operator="equal">
      <formula>"NO ESTÁ ACORDE A ITEM 5.2.1 (T.R.)"</formula>
    </cfRule>
    <cfRule type="cellIs" dxfId="6327" priority="20116" operator="equal">
      <formula>"ACORDE A ITEM 5.2.1 (T.R.)"</formula>
    </cfRule>
  </conditionalFormatting>
  <conditionalFormatting sqref="Q236 Q239">
    <cfRule type="containsBlanks" dxfId="6326" priority="20104">
      <formula>LEN(TRIM(Q236))=0</formula>
    </cfRule>
    <cfRule type="cellIs" dxfId="6325" priority="20113" operator="equal">
      <formula>"REQUERIMIENTOS SUBSANADOS"</formula>
    </cfRule>
    <cfRule type="containsText" dxfId="6324" priority="20119" operator="containsText" text="NO SUBSANABLE">
      <formula>NOT(ISERROR(SEARCH("NO SUBSANABLE",Q236)))</formula>
    </cfRule>
    <cfRule type="containsText" dxfId="6323" priority="20120" operator="containsText" text="PENDIENTES POR SUBSANAR">
      <formula>NOT(ISERROR(SEARCH("PENDIENTES POR SUBSANAR",Q236)))</formula>
    </cfRule>
    <cfRule type="containsText" dxfId="6322" priority="20121" operator="containsText" text="SIN OBSERVACIÓN">
      <formula>NOT(ISERROR(SEARCH("SIN OBSERVACIÓN",Q236)))</formula>
    </cfRule>
  </conditionalFormatting>
  <conditionalFormatting sqref="R236 R239">
    <cfRule type="containsBlanks" dxfId="6321" priority="20103">
      <formula>LEN(TRIM(R236))=0</formula>
    </cfRule>
    <cfRule type="cellIs" dxfId="6320" priority="20105" operator="equal">
      <formula>"NO CUMPLEN CON LO SOLICITADO"</formula>
    </cfRule>
    <cfRule type="cellIs" dxfId="6319" priority="20106" operator="equal">
      <formula>"CUMPLEN CON LO SOLICITADO"</formula>
    </cfRule>
    <cfRule type="cellIs" dxfId="6318" priority="20107" operator="equal">
      <formula>"PENDIENTES"</formula>
    </cfRule>
    <cfRule type="cellIs" dxfId="6317" priority="20108" operator="equal">
      <formula>"NINGUNO"</formula>
    </cfRule>
  </conditionalFormatting>
  <conditionalFormatting sqref="H236 H239">
    <cfRule type="notContainsBlanks" dxfId="6316" priority="20102">
      <formula>LEN(TRIM(H236))&gt;0</formula>
    </cfRule>
  </conditionalFormatting>
  <conditionalFormatting sqref="G236 G239">
    <cfRule type="notContainsBlanks" dxfId="6315" priority="20101">
      <formula>LEN(TRIM(G236))&gt;0</formula>
    </cfRule>
  </conditionalFormatting>
  <conditionalFormatting sqref="F239">
    <cfRule type="notContainsBlanks" dxfId="6314" priority="20100">
      <formula>LEN(TRIM(F239))&gt;0</formula>
    </cfRule>
  </conditionalFormatting>
  <conditionalFormatting sqref="E236 E239">
    <cfRule type="notContainsBlanks" dxfId="6313" priority="20099">
      <formula>LEN(TRIM(E236))&gt;0</formula>
    </cfRule>
  </conditionalFormatting>
  <conditionalFormatting sqref="D236 D239">
    <cfRule type="notContainsBlanks" dxfId="6312" priority="20098">
      <formula>LEN(TRIM(D236))&gt;0</formula>
    </cfRule>
  </conditionalFormatting>
  <conditionalFormatting sqref="C236 C239">
    <cfRule type="notContainsBlanks" dxfId="6311" priority="20097">
      <formula>LEN(TRIM(C236))&gt;0</formula>
    </cfRule>
  </conditionalFormatting>
  <conditionalFormatting sqref="I236 I239">
    <cfRule type="notContainsBlanks" dxfId="6310" priority="20096">
      <formula>LEN(TRIM(I236))&gt;0</formula>
    </cfRule>
  </conditionalFormatting>
  <conditionalFormatting sqref="N242">
    <cfRule type="expression" dxfId="6309" priority="20093">
      <formula>N242=" "</formula>
    </cfRule>
    <cfRule type="expression" dxfId="6308" priority="20094">
      <formula>N242="NO PRESENTÓ CERTIFICADO"</formula>
    </cfRule>
    <cfRule type="expression" dxfId="6307" priority="20095">
      <formula>N242="PRESENTÓ CERTIFICADO"</formula>
    </cfRule>
  </conditionalFormatting>
  <conditionalFormatting sqref="P242">
    <cfRule type="expression" dxfId="6306" priority="20080">
      <formula>Q242="NO SUBSANABLE"</formula>
    </cfRule>
    <cfRule type="expression" dxfId="6305" priority="20082">
      <formula>Q242="REQUERIMIENTOS SUBSANADOS"</formula>
    </cfRule>
    <cfRule type="expression" dxfId="6304" priority="20083">
      <formula>Q242="PENDIENTES POR SUBSANAR"</formula>
    </cfRule>
    <cfRule type="expression" dxfId="6303" priority="20088">
      <formula>Q242="SIN OBSERVACIÓN"</formula>
    </cfRule>
    <cfRule type="containsBlanks" dxfId="6302" priority="20089">
      <formula>LEN(TRIM(P242))=0</formula>
    </cfRule>
  </conditionalFormatting>
  <conditionalFormatting sqref="O242">
    <cfRule type="cellIs" dxfId="6301" priority="20081" operator="equal">
      <formula>"PENDIENTE POR DESCRIPCIÓN"</formula>
    </cfRule>
    <cfRule type="cellIs" dxfId="6300" priority="20085" operator="equal">
      <formula>"DESCRIPCIÓN INSUFICIENTE"</formula>
    </cfRule>
    <cfRule type="cellIs" dxfId="6299" priority="20086" operator="equal">
      <formula>"NO ESTÁ ACORDE A ITEM 5.2.1 (T.R.)"</formula>
    </cfRule>
    <cfRule type="cellIs" dxfId="6298" priority="20087" operator="equal">
      <formula>"ACORDE A ITEM 5.2.1 (T.R.)"</formula>
    </cfRule>
  </conditionalFormatting>
  <conditionalFormatting sqref="Q242">
    <cfRule type="containsBlanks" dxfId="6297" priority="20075">
      <formula>LEN(TRIM(Q242))=0</formula>
    </cfRule>
    <cfRule type="cellIs" dxfId="6296" priority="20084" operator="equal">
      <formula>"REQUERIMIENTOS SUBSANADOS"</formula>
    </cfRule>
    <cfRule type="containsText" dxfId="6295" priority="20090" operator="containsText" text="NO SUBSANABLE">
      <formula>NOT(ISERROR(SEARCH("NO SUBSANABLE",Q242)))</formula>
    </cfRule>
    <cfRule type="containsText" dxfId="6294" priority="20091" operator="containsText" text="PENDIENTES POR SUBSANAR">
      <formula>NOT(ISERROR(SEARCH("PENDIENTES POR SUBSANAR",Q242)))</formula>
    </cfRule>
    <cfRule type="containsText" dxfId="6293" priority="20092" operator="containsText" text="SIN OBSERVACIÓN">
      <formula>NOT(ISERROR(SEARCH("SIN OBSERVACIÓN",Q242)))</formula>
    </cfRule>
  </conditionalFormatting>
  <conditionalFormatting sqref="R242">
    <cfRule type="containsBlanks" dxfId="6292" priority="20074">
      <formula>LEN(TRIM(R242))=0</formula>
    </cfRule>
    <cfRule type="cellIs" dxfId="6291" priority="20076" operator="equal">
      <formula>"NO CUMPLEN CON LO SOLICITADO"</formula>
    </cfRule>
    <cfRule type="cellIs" dxfId="6290" priority="20077" operator="equal">
      <formula>"CUMPLEN CON LO SOLICITADO"</formula>
    </cfRule>
    <cfRule type="cellIs" dxfId="6289" priority="20078" operator="equal">
      <formula>"PENDIENTES"</formula>
    </cfRule>
    <cfRule type="cellIs" dxfId="6288" priority="20079" operator="equal">
      <formula>"NINGUNO"</formula>
    </cfRule>
  </conditionalFormatting>
  <conditionalFormatting sqref="H242">
    <cfRule type="notContainsBlanks" dxfId="6287" priority="20073">
      <formula>LEN(TRIM(H242))&gt;0</formula>
    </cfRule>
  </conditionalFormatting>
  <conditionalFormatting sqref="G242">
    <cfRule type="notContainsBlanks" dxfId="6286" priority="20072">
      <formula>LEN(TRIM(G242))&gt;0</formula>
    </cfRule>
  </conditionalFormatting>
  <conditionalFormatting sqref="F242">
    <cfRule type="notContainsBlanks" dxfId="6285" priority="20071">
      <formula>LEN(TRIM(F242))&gt;0</formula>
    </cfRule>
  </conditionalFormatting>
  <conditionalFormatting sqref="E242">
    <cfRule type="notContainsBlanks" dxfId="6284" priority="20070">
      <formula>LEN(TRIM(E242))&gt;0</formula>
    </cfRule>
  </conditionalFormatting>
  <conditionalFormatting sqref="D242">
    <cfRule type="notContainsBlanks" dxfId="6283" priority="20069">
      <formula>LEN(TRIM(D242))&gt;0</formula>
    </cfRule>
  </conditionalFormatting>
  <conditionalFormatting sqref="C242">
    <cfRule type="notContainsBlanks" dxfId="6282" priority="20068">
      <formula>LEN(TRIM(C242))&gt;0</formula>
    </cfRule>
  </conditionalFormatting>
  <conditionalFormatting sqref="I242">
    <cfRule type="notContainsBlanks" dxfId="6281" priority="20067">
      <formula>LEN(TRIM(I242))&gt;0</formula>
    </cfRule>
  </conditionalFormatting>
  <conditionalFormatting sqref="T233">
    <cfRule type="cellIs" dxfId="6280" priority="20065" operator="equal">
      <formula>"NO"</formula>
    </cfRule>
    <cfRule type="cellIs" dxfId="6279" priority="20066" operator="equal">
      <formula>"SI"</formula>
    </cfRule>
  </conditionalFormatting>
  <conditionalFormatting sqref="N245">
    <cfRule type="expression" dxfId="6278" priority="20060">
      <formula>N245=" "</formula>
    </cfRule>
    <cfRule type="expression" dxfId="6277" priority="20061">
      <formula>N245="NO PRESENTÓ CERTIFICADO"</formula>
    </cfRule>
    <cfRule type="expression" dxfId="6276" priority="20062">
      <formula>N245="PRESENTÓ CERTIFICADO"</formula>
    </cfRule>
  </conditionalFormatting>
  <conditionalFormatting sqref="P245">
    <cfRule type="expression" dxfId="6275" priority="20047">
      <formula>Q245="NO SUBSANABLE"</formula>
    </cfRule>
    <cfRule type="expression" dxfId="6274" priority="20049">
      <formula>Q245="REQUERIMIENTOS SUBSANADOS"</formula>
    </cfRule>
    <cfRule type="expression" dxfId="6273" priority="20050">
      <formula>Q245="PENDIENTES POR SUBSANAR"</formula>
    </cfRule>
    <cfRule type="expression" dxfId="6272" priority="20055">
      <formula>Q245="SIN OBSERVACIÓN"</formula>
    </cfRule>
    <cfRule type="containsBlanks" dxfId="6271" priority="20056">
      <formula>LEN(TRIM(P245))=0</formula>
    </cfRule>
  </conditionalFormatting>
  <conditionalFormatting sqref="O245">
    <cfRule type="cellIs" dxfId="6270" priority="20048" operator="equal">
      <formula>"PENDIENTE POR DESCRIPCIÓN"</formula>
    </cfRule>
    <cfRule type="cellIs" dxfId="6269" priority="20052" operator="equal">
      <formula>"DESCRIPCIÓN INSUFICIENTE"</formula>
    </cfRule>
    <cfRule type="cellIs" dxfId="6268" priority="20053" operator="equal">
      <formula>"NO ESTÁ ACORDE A ITEM 5.2.1 (T.R.)"</formula>
    </cfRule>
    <cfRule type="cellIs" dxfId="6267" priority="20054" operator="equal">
      <formula>"ACORDE A ITEM 5.2.1 (T.R.)"</formula>
    </cfRule>
  </conditionalFormatting>
  <conditionalFormatting sqref="Q245">
    <cfRule type="containsBlanks" dxfId="6266" priority="20042">
      <formula>LEN(TRIM(Q245))=0</formula>
    </cfRule>
    <cfRule type="cellIs" dxfId="6265" priority="20051" operator="equal">
      <formula>"REQUERIMIENTOS SUBSANADOS"</formula>
    </cfRule>
    <cfRule type="containsText" dxfId="6264" priority="20057" operator="containsText" text="NO SUBSANABLE">
      <formula>NOT(ISERROR(SEARCH("NO SUBSANABLE",Q245)))</formula>
    </cfRule>
    <cfRule type="containsText" dxfId="6263" priority="20058" operator="containsText" text="PENDIENTES POR SUBSANAR">
      <formula>NOT(ISERROR(SEARCH("PENDIENTES POR SUBSANAR",Q245)))</formula>
    </cfRule>
    <cfRule type="containsText" dxfId="6262" priority="20059" operator="containsText" text="SIN OBSERVACIÓN">
      <formula>NOT(ISERROR(SEARCH("SIN OBSERVACIÓN",Q245)))</formula>
    </cfRule>
  </conditionalFormatting>
  <conditionalFormatting sqref="R245">
    <cfRule type="containsBlanks" dxfId="6261" priority="20041">
      <formula>LEN(TRIM(R245))=0</formula>
    </cfRule>
    <cfRule type="cellIs" dxfId="6260" priority="20043" operator="equal">
      <formula>"NO CUMPLEN CON LO SOLICITADO"</formula>
    </cfRule>
    <cfRule type="cellIs" dxfId="6259" priority="20044" operator="equal">
      <formula>"CUMPLEN CON LO SOLICITADO"</formula>
    </cfRule>
    <cfRule type="cellIs" dxfId="6258" priority="20045" operator="equal">
      <formula>"PENDIENTES"</formula>
    </cfRule>
    <cfRule type="cellIs" dxfId="6257" priority="20046" operator="equal">
      <formula>"NINGUNO"</formula>
    </cfRule>
  </conditionalFormatting>
  <conditionalFormatting sqref="H245">
    <cfRule type="notContainsBlanks" dxfId="6256" priority="20040">
      <formula>LEN(TRIM(H245))&gt;0</formula>
    </cfRule>
  </conditionalFormatting>
  <conditionalFormatting sqref="G245">
    <cfRule type="notContainsBlanks" dxfId="6255" priority="20039">
      <formula>LEN(TRIM(G245))&gt;0</formula>
    </cfRule>
  </conditionalFormatting>
  <conditionalFormatting sqref="F245">
    <cfRule type="notContainsBlanks" dxfId="6254" priority="20038">
      <formula>LEN(TRIM(F245))&gt;0</formula>
    </cfRule>
  </conditionalFormatting>
  <conditionalFormatting sqref="E245">
    <cfRule type="notContainsBlanks" dxfId="6253" priority="20037">
      <formula>LEN(TRIM(E245))&gt;0</formula>
    </cfRule>
  </conditionalFormatting>
  <conditionalFormatting sqref="D245">
    <cfRule type="notContainsBlanks" dxfId="6252" priority="20036">
      <formula>LEN(TRIM(D245))&gt;0</formula>
    </cfRule>
  </conditionalFormatting>
  <conditionalFormatting sqref="C245">
    <cfRule type="notContainsBlanks" dxfId="6251" priority="20035">
      <formula>LEN(TRIM(C245))&gt;0</formula>
    </cfRule>
  </conditionalFormatting>
  <conditionalFormatting sqref="I245">
    <cfRule type="notContainsBlanks" dxfId="6250" priority="20034">
      <formula>LEN(TRIM(I245))&gt;0</formula>
    </cfRule>
  </conditionalFormatting>
  <conditionalFormatting sqref="N255">
    <cfRule type="expression" dxfId="6249" priority="19953">
      <formula>N255=" "</formula>
    </cfRule>
    <cfRule type="expression" dxfId="6248" priority="19954">
      <formula>N255="NO PRESENTÓ CERTIFICADO"</formula>
    </cfRule>
    <cfRule type="expression" dxfId="6247" priority="19955">
      <formula>N255="PRESENTÓ CERTIFICADO"</formula>
    </cfRule>
  </conditionalFormatting>
  <conditionalFormatting sqref="P255">
    <cfRule type="expression" dxfId="6246" priority="19934">
      <formula>Q255="NO SUBSANABLE"</formula>
    </cfRule>
    <cfRule type="expression" dxfId="6245" priority="19936">
      <formula>Q255="REQUERIMIENTOS SUBSANADOS"</formula>
    </cfRule>
    <cfRule type="expression" dxfId="6244" priority="19937">
      <formula>Q255="PENDIENTES POR SUBSANAR"</formula>
    </cfRule>
    <cfRule type="expression" dxfId="6243" priority="19942">
      <formula>Q255="SIN OBSERVACIÓN"</formula>
    </cfRule>
    <cfRule type="containsBlanks" dxfId="6242" priority="19943">
      <formula>LEN(TRIM(P255))=0</formula>
    </cfRule>
  </conditionalFormatting>
  <conditionalFormatting sqref="O255">
    <cfRule type="cellIs" dxfId="6241" priority="19935" operator="equal">
      <formula>"PENDIENTE POR DESCRIPCIÓN"</formula>
    </cfRule>
    <cfRule type="cellIs" dxfId="6240" priority="19939" operator="equal">
      <formula>"DESCRIPCIÓN INSUFICIENTE"</formula>
    </cfRule>
    <cfRule type="cellIs" dxfId="6239" priority="19940" operator="equal">
      <formula>"NO ESTÁ ACORDE A ITEM 5.2.1 (T.R.)"</formula>
    </cfRule>
    <cfRule type="cellIs" dxfId="6238" priority="19941" operator="equal">
      <formula>"ACORDE A ITEM 5.2.1 (T.R.)"</formula>
    </cfRule>
  </conditionalFormatting>
  <conditionalFormatting sqref="Q255">
    <cfRule type="containsBlanks" dxfId="6237" priority="19929">
      <formula>LEN(TRIM(Q255))=0</formula>
    </cfRule>
    <cfRule type="cellIs" dxfId="6236" priority="19938" operator="equal">
      <formula>"REQUERIMIENTOS SUBSANADOS"</formula>
    </cfRule>
    <cfRule type="containsText" dxfId="6235" priority="19944" operator="containsText" text="NO SUBSANABLE">
      <formula>NOT(ISERROR(SEARCH("NO SUBSANABLE",Q255)))</formula>
    </cfRule>
    <cfRule type="containsText" dxfId="6234" priority="19945" operator="containsText" text="PENDIENTES POR SUBSANAR">
      <formula>NOT(ISERROR(SEARCH("PENDIENTES POR SUBSANAR",Q255)))</formula>
    </cfRule>
    <cfRule type="containsText" dxfId="6233" priority="19946" operator="containsText" text="SIN OBSERVACIÓN">
      <formula>NOT(ISERROR(SEARCH("SIN OBSERVACIÓN",Q255)))</formula>
    </cfRule>
  </conditionalFormatting>
  <conditionalFormatting sqref="R255">
    <cfRule type="containsBlanks" dxfId="6232" priority="19928">
      <formula>LEN(TRIM(R255))=0</formula>
    </cfRule>
    <cfRule type="cellIs" dxfId="6231" priority="19930" operator="equal">
      <formula>"NO CUMPLEN CON LO SOLICITADO"</formula>
    </cfRule>
    <cfRule type="cellIs" dxfId="6230" priority="19931" operator="equal">
      <formula>"CUMPLEN CON LO SOLICITADO"</formula>
    </cfRule>
    <cfRule type="cellIs" dxfId="6229" priority="19932" operator="equal">
      <formula>"PENDIENTES"</formula>
    </cfRule>
    <cfRule type="cellIs" dxfId="6228" priority="19933" operator="equal">
      <formula>"NINGUNO"</formula>
    </cfRule>
  </conditionalFormatting>
  <conditionalFormatting sqref="H255">
    <cfRule type="notContainsBlanks" dxfId="6227" priority="19923">
      <formula>LEN(TRIM(H255))&gt;0</formula>
    </cfRule>
  </conditionalFormatting>
  <conditionalFormatting sqref="G255">
    <cfRule type="notContainsBlanks" dxfId="6226" priority="19922">
      <formula>LEN(TRIM(G255))&gt;0</formula>
    </cfRule>
  </conditionalFormatting>
  <conditionalFormatting sqref="F255">
    <cfRule type="notContainsBlanks" dxfId="6225" priority="19921">
      <formula>LEN(TRIM(F255))&gt;0</formula>
    </cfRule>
  </conditionalFormatting>
  <conditionalFormatting sqref="E255">
    <cfRule type="notContainsBlanks" dxfId="6224" priority="19920">
      <formula>LEN(TRIM(E255))&gt;0</formula>
    </cfRule>
  </conditionalFormatting>
  <conditionalFormatting sqref="D255">
    <cfRule type="notContainsBlanks" dxfId="6223" priority="19919">
      <formula>LEN(TRIM(D255))&gt;0</formula>
    </cfRule>
  </conditionalFormatting>
  <conditionalFormatting sqref="C255">
    <cfRule type="notContainsBlanks" dxfId="6222" priority="19918">
      <formula>LEN(TRIM(C255))&gt;0</formula>
    </cfRule>
  </conditionalFormatting>
  <conditionalFormatting sqref="I255">
    <cfRule type="notContainsBlanks" dxfId="6221" priority="19917">
      <formula>LEN(TRIM(I255))&gt;0</formula>
    </cfRule>
  </conditionalFormatting>
  <conditionalFormatting sqref="G258 G261">
    <cfRule type="notContainsBlanks" dxfId="6220" priority="19893">
      <formula>LEN(TRIM(G258))&gt;0</formula>
    </cfRule>
  </conditionalFormatting>
  <conditionalFormatting sqref="F258 F261">
    <cfRule type="notContainsBlanks" dxfId="6219" priority="19892">
      <formula>LEN(TRIM(F258))&gt;0</formula>
    </cfRule>
  </conditionalFormatting>
  <conditionalFormatting sqref="E258 E264">
    <cfRule type="notContainsBlanks" dxfId="6218" priority="19891">
      <formula>LEN(TRIM(E258))&gt;0</formula>
    </cfRule>
  </conditionalFormatting>
  <conditionalFormatting sqref="D258 D261">
    <cfRule type="notContainsBlanks" dxfId="6217" priority="19890">
      <formula>LEN(TRIM(D258))&gt;0</formula>
    </cfRule>
  </conditionalFormatting>
  <conditionalFormatting sqref="C258 C261">
    <cfRule type="notContainsBlanks" dxfId="6216" priority="19889">
      <formula>LEN(TRIM(C258))&gt;0</formula>
    </cfRule>
  </conditionalFormatting>
  <conditionalFormatting sqref="I258">
    <cfRule type="notContainsBlanks" dxfId="6215" priority="19888">
      <formula>LEN(TRIM(I258))&gt;0</formula>
    </cfRule>
  </conditionalFormatting>
  <conditionalFormatting sqref="G264">
    <cfRule type="notContainsBlanks" dxfId="6214" priority="19864">
      <formula>LEN(TRIM(G264))&gt;0</formula>
    </cfRule>
  </conditionalFormatting>
  <conditionalFormatting sqref="F264">
    <cfRule type="notContainsBlanks" dxfId="6213" priority="19863">
      <formula>LEN(TRIM(F264))&gt;0</formula>
    </cfRule>
  </conditionalFormatting>
  <conditionalFormatting sqref="D264">
    <cfRule type="notContainsBlanks" dxfId="6212" priority="19861">
      <formula>LEN(TRIM(D264))&gt;0</formula>
    </cfRule>
  </conditionalFormatting>
  <conditionalFormatting sqref="C264">
    <cfRule type="notContainsBlanks" dxfId="6211" priority="19860">
      <formula>LEN(TRIM(C264))&gt;0</formula>
    </cfRule>
  </conditionalFormatting>
  <conditionalFormatting sqref="T255">
    <cfRule type="cellIs" dxfId="6210" priority="19857" operator="equal">
      <formula>"NO"</formula>
    </cfRule>
    <cfRule type="cellIs" dxfId="6209" priority="19858" operator="equal">
      <formula>"SI"</formula>
    </cfRule>
  </conditionalFormatting>
  <conditionalFormatting sqref="G267">
    <cfRule type="notContainsBlanks" dxfId="6208" priority="19831">
      <formula>LEN(TRIM(G267))&gt;0</formula>
    </cfRule>
  </conditionalFormatting>
  <conditionalFormatting sqref="E267">
    <cfRule type="notContainsBlanks" dxfId="6207" priority="19829">
      <formula>LEN(TRIM(E267))&gt;0</formula>
    </cfRule>
  </conditionalFormatting>
  <conditionalFormatting sqref="D267">
    <cfRule type="notContainsBlanks" dxfId="6206" priority="19828">
      <formula>LEN(TRIM(D267))&gt;0</formula>
    </cfRule>
  </conditionalFormatting>
  <conditionalFormatting sqref="C267">
    <cfRule type="notContainsBlanks" dxfId="6205" priority="19827">
      <formula>LEN(TRIM(C267))&gt;0</formula>
    </cfRule>
  </conditionalFormatting>
  <conditionalFormatting sqref="N277">
    <cfRule type="expression" dxfId="6204" priority="19745">
      <formula>N277=" "</formula>
    </cfRule>
    <cfRule type="expression" dxfId="6203" priority="19746">
      <formula>N277="NO PRESENTÓ CERTIFICADO"</formula>
    </cfRule>
    <cfRule type="expression" dxfId="6202" priority="19747">
      <formula>N277="PRESENTÓ CERTIFICADO"</formula>
    </cfRule>
  </conditionalFormatting>
  <conditionalFormatting sqref="P277">
    <cfRule type="expression" dxfId="6201" priority="19726">
      <formula>Q277="NO SUBSANABLE"</formula>
    </cfRule>
    <cfRule type="expression" dxfId="6200" priority="19728">
      <formula>Q277="REQUERIMIENTOS SUBSANADOS"</formula>
    </cfRule>
    <cfRule type="expression" dxfId="6199" priority="19729">
      <formula>Q277="PENDIENTES POR SUBSANAR"</formula>
    </cfRule>
    <cfRule type="expression" dxfId="6198" priority="19734">
      <formula>Q277="SIN OBSERVACIÓN"</formula>
    </cfRule>
    <cfRule type="containsBlanks" dxfId="6197" priority="19735">
      <formula>LEN(TRIM(P277))=0</formula>
    </cfRule>
  </conditionalFormatting>
  <conditionalFormatting sqref="O277">
    <cfRule type="cellIs" dxfId="6196" priority="19727" operator="equal">
      <formula>"PENDIENTE POR DESCRIPCIÓN"</formula>
    </cfRule>
    <cfRule type="cellIs" dxfId="6195" priority="19731" operator="equal">
      <formula>"DESCRIPCIÓN INSUFICIENTE"</formula>
    </cfRule>
    <cfRule type="cellIs" dxfId="6194" priority="19732" operator="equal">
      <formula>"NO ESTÁ ACORDE A ITEM 5.2.1 (T.R.)"</formula>
    </cfRule>
    <cfRule type="cellIs" dxfId="6193" priority="19733" operator="equal">
      <formula>"ACORDE A ITEM 5.2.1 (T.R.)"</formula>
    </cfRule>
  </conditionalFormatting>
  <conditionalFormatting sqref="Q277">
    <cfRule type="containsBlanks" dxfId="6192" priority="19721">
      <formula>LEN(TRIM(Q277))=0</formula>
    </cfRule>
    <cfRule type="cellIs" dxfId="6191" priority="19730" operator="equal">
      <formula>"REQUERIMIENTOS SUBSANADOS"</formula>
    </cfRule>
    <cfRule type="containsText" dxfId="6190" priority="19736" operator="containsText" text="NO SUBSANABLE">
      <formula>NOT(ISERROR(SEARCH("NO SUBSANABLE",Q277)))</formula>
    </cfRule>
    <cfRule type="containsText" dxfId="6189" priority="19737" operator="containsText" text="PENDIENTES POR SUBSANAR">
      <formula>NOT(ISERROR(SEARCH("PENDIENTES POR SUBSANAR",Q277)))</formula>
    </cfRule>
    <cfRule type="containsText" dxfId="6188" priority="19738" operator="containsText" text="SIN OBSERVACIÓN">
      <formula>NOT(ISERROR(SEARCH("SIN OBSERVACIÓN",Q277)))</formula>
    </cfRule>
  </conditionalFormatting>
  <conditionalFormatting sqref="R277">
    <cfRule type="containsBlanks" dxfId="6187" priority="19720">
      <formula>LEN(TRIM(R277))=0</formula>
    </cfRule>
    <cfRule type="cellIs" dxfId="6186" priority="19722" operator="equal">
      <formula>"NO CUMPLEN CON LO SOLICITADO"</formula>
    </cfRule>
    <cfRule type="cellIs" dxfId="6185" priority="19723" operator="equal">
      <formula>"CUMPLEN CON LO SOLICITADO"</formula>
    </cfRule>
    <cfRule type="cellIs" dxfId="6184" priority="19724" operator="equal">
      <formula>"PENDIENTES"</formula>
    </cfRule>
    <cfRule type="cellIs" dxfId="6183" priority="19725" operator="equal">
      <formula>"NINGUNO"</formula>
    </cfRule>
  </conditionalFormatting>
  <conditionalFormatting sqref="B292">
    <cfRule type="cellIs" dxfId="6182" priority="19716" operator="equal">
      <formula>"NO CUMPLE CON LA EXPERIENCIA REQUERIDA"</formula>
    </cfRule>
    <cfRule type="cellIs" dxfId="6181" priority="19717" operator="equal">
      <formula>"CUMPLE CON LA EXPERIENCIA REQUERIDA"</formula>
    </cfRule>
  </conditionalFormatting>
  <conditionalFormatting sqref="H277">
    <cfRule type="notContainsBlanks" dxfId="6180" priority="19715">
      <formula>LEN(TRIM(H277))&gt;0</formula>
    </cfRule>
  </conditionalFormatting>
  <conditionalFormatting sqref="G277">
    <cfRule type="notContainsBlanks" dxfId="6179" priority="19714">
      <formula>LEN(TRIM(G277))&gt;0</formula>
    </cfRule>
  </conditionalFormatting>
  <conditionalFormatting sqref="F277">
    <cfRule type="notContainsBlanks" dxfId="6178" priority="19713">
      <formula>LEN(TRIM(F277))&gt;0</formula>
    </cfRule>
  </conditionalFormatting>
  <conditionalFormatting sqref="E277">
    <cfRule type="notContainsBlanks" dxfId="6177" priority="19712">
      <formula>LEN(TRIM(E277))&gt;0</formula>
    </cfRule>
  </conditionalFormatting>
  <conditionalFormatting sqref="D277">
    <cfRule type="notContainsBlanks" dxfId="6176" priority="19711">
      <formula>LEN(TRIM(D277))&gt;0</formula>
    </cfRule>
  </conditionalFormatting>
  <conditionalFormatting sqref="C277">
    <cfRule type="notContainsBlanks" dxfId="6175" priority="19710">
      <formula>LEN(TRIM(C277))&gt;0</formula>
    </cfRule>
  </conditionalFormatting>
  <conditionalFormatting sqref="I277">
    <cfRule type="notContainsBlanks" dxfId="6174" priority="19709">
      <formula>LEN(TRIM(I277))&gt;0</formula>
    </cfRule>
  </conditionalFormatting>
  <conditionalFormatting sqref="H280 H283">
    <cfRule type="notContainsBlanks" dxfId="6173" priority="19686">
      <formula>LEN(TRIM(H280))&gt;0</formula>
    </cfRule>
  </conditionalFormatting>
  <conditionalFormatting sqref="G280 G283">
    <cfRule type="notContainsBlanks" dxfId="6172" priority="19685">
      <formula>LEN(TRIM(G280))&gt;0</formula>
    </cfRule>
  </conditionalFormatting>
  <conditionalFormatting sqref="F280">
    <cfRule type="notContainsBlanks" dxfId="6171" priority="19684">
      <formula>LEN(TRIM(F280))&gt;0</formula>
    </cfRule>
  </conditionalFormatting>
  <conditionalFormatting sqref="E280 E283">
    <cfRule type="notContainsBlanks" dxfId="6170" priority="19683">
      <formula>LEN(TRIM(E280))&gt;0</formula>
    </cfRule>
  </conditionalFormatting>
  <conditionalFormatting sqref="D280 D283">
    <cfRule type="notContainsBlanks" dxfId="6169" priority="19682">
      <formula>LEN(TRIM(D280))&gt;0</formula>
    </cfRule>
  </conditionalFormatting>
  <conditionalFormatting sqref="C280 C283">
    <cfRule type="notContainsBlanks" dxfId="6168" priority="19681">
      <formula>LEN(TRIM(C280))&gt;0</formula>
    </cfRule>
  </conditionalFormatting>
  <conditionalFormatting sqref="I280 I283">
    <cfRule type="notContainsBlanks" dxfId="6167" priority="19680">
      <formula>LEN(TRIM(I280))&gt;0</formula>
    </cfRule>
  </conditionalFormatting>
  <conditionalFormatting sqref="N286">
    <cfRule type="expression" dxfId="6166" priority="19677">
      <formula>N286=" "</formula>
    </cfRule>
    <cfRule type="expression" dxfId="6165" priority="19678">
      <formula>N286="NO PRESENTÓ CERTIFICADO"</formula>
    </cfRule>
    <cfRule type="expression" dxfId="6164" priority="19679">
      <formula>N286="PRESENTÓ CERTIFICADO"</formula>
    </cfRule>
  </conditionalFormatting>
  <conditionalFormatting sqref="P286">
    <cfRule type="expression" dxfId="6163" priority="19664">
      <formula>Q286="NO SUBSANABLE"</formula>
    </cfRule>
    <cfRule type="expression" dxfId="6162" priority="19666">
      <formula>Q286="REQUERIMIENTOS SUBSANADOS"</formula>
    </cfRule>
    <cfRule type="expression" dxfId="6161" priority="19667">
      <formula>Q286="PENDIENTES POR SUBSANAR"</formula>
    </cfRule>
    <cfRule type="expression" dxfId="6160" priority="19672">
      <formula>Q286="SIN OBSERVACIÓN"</formula>
    </cfRule>
    <cfRule type="containsBlanks" dxfId="6159" priority="19673">
      <formula>LEN(TRIM(P286))=0</formula>
    </cfRule>
  </conditionalFormatting>
  <conditionalFormatting sqref="O286">
    <cfRule type="cellIs" dxfId="6158" priority="19665" operator="equal">
      <formula>"PENDIENTE POR DESCRIPCIÓN"</formula>
    </cfRule>
    <cfRule type="cellIs" dxfId="6157" priority="19669" operator="equal">
      <formula>"DESCRIPCIÓN INSUFICIENTE"</formula>
    </cfRule>
    <cfRule type="cellIs" dxfId="6156" priority="19670" operator="equal">
      <formula>"NO ESTÁ ACORDE A ITEM 5.2.1 (T.R.)"</formula>
    </cfRule>
    <cfRule type="cellIs" dxfId="6155" priority="19671" operator="equal">
      <formula>"ACORDE A ITEM 5.2.1 (T.R.)"</formula>
    </cfRule>
  </conditionalFormatting>
  <conditionalFormatting sqref="Q286">
    <cfRule type="containsBlanks" dxfId="6154" priority="19659">
      <formula>LEN(TRIM(Q286))=0</formula>
    </cfRule>
    <cfRule type="cellIs" dxfId="6153" priority="19668" operator="equal">
      <formula>"REQUERIMIENTOS SUBSANADOS"</formula>
    </cfRule>
    <cfRule type="containsText" dxfId="6152" priority="19674" operator="containsText" text="NO SUBSANABLE">
      <formula>NOT(ISERROR(SEARCH("NO SUBSANABLE",Q286)))</formula>
    </cfRule>
    <cfRule type="containsText" dxfId="6151" priority="19675" operator="containsText" text="PENDIENTES POR SUBSANAR">
      <formula>NOT(ISERROR(SEARCH("PENDIENTES POR SUBSANAR",Q286)))</formula>
    </cfRule>
    <cfRule type="containsText" dxfId="6150" priority="19676" operator="containsText" text="SIN OBSERVACIÓN">
      <formula>NOT(ISERROR(SEARCH("SIN OBSERVACIÓN",Q286)))</formula>
    </cfRule>
  </conditionalFormatting>
  <conditionalFormatting sqref="R286">
    <cfRule type="containsBlanks" dxfId="6149" priority="19658">
      <formula>LEN(TRIM(R286))=0</formula>
    </cfRule>
    <cfRule type="cellIs" dxfId="6148" priority="19660" operator="equal">
      <formula>"NO CUMPLEN CON LO SOLICITADO"</formula>
    </cfRule>
    <cfRule type="cellIs" dxfId="6147" priority="19661" operator="equal">
      <formula>"CUMPLEN CON LO SOLICITADO"</formula>
    </cfRule>
    <cfRule type="cellIs" dxfId="6146" priority="19662" operator="equal">
      <formula>"PENDIENTES"</formula>
    </cfRule>
    <cfRule type="cellIs" dxfId="6145" priority="19663" operator="equal">
      <formula>"NINGUNO"</formula>
    </cfRule>
  </conditionalFormatting>
  <conditionalFormatting sqref="H286">
    <cfRule type="notContainsBlanks" dxfId="6144" priority="19657">
      <formula>LEN(TRIM(H286))&gt;0</formula>
    </cfRule>
  </conditionalFormatting>
  <conditionalFormatting sqref="G286">
    <cfRule type="notContainsBlanks" dxfId="6143" priority="19656">
      <formula>LEN(TRIM(G286))&gt;0</formula>
    </cfRule>
  </conditionalFormatting>
  <conditionalFormatting sqref="F286">
    <cfRule type="notContainsBlanks" dxfId="6142" priority="19655">
      <formula>LEN(TRIM(F286))&gt;0</formula>
    </cfRule>
  </conditionalFormatting>
  <conditionalFormatting sqref="E286">
    <cfRule type="notContainsBlanks" dxfId="6141" priority="19654">
      <formula>LEN(TRIM(E286))&gt;0</formula>
    </cfRule>
  </conditionalFormatting>
  <conditionalFormatting sqref="D286">
    <cfRule type="notContainsBlanks" dxfId="6140" priority="19653">
      <formula>LEN(TRIM(D286))&gt;0</formula>
    </cfRule>
  </conditionalFormatting>
  <conditionalFormatting sqref="C286">
    <cfRule type="notContainsBlanks" dxfId="6139" priority="19652">
      <formula>LEN(TRIM(C286))&gt;0</formula>
    </cfRule>
  </conditionalFormatting>
  <conditionalFormatting sqref="I286">
    <cfRule type="notContainsBlanks" dxfId="6138" priority="19651">
      <formula>LEN(TRIM(I286))&gt;0</formula>
    </cfRule>
  </conditionalFormatting>
  <conditionalFormatting sqref="T277">
    <cfRule type="cellIs" dxfId="6137" priority="19649" operator="equal">
      <formula>"NO"</formula>
    </cfRule>
    <cfRule type="cellIs" dxfId="6136" priority="19650" operator="equal">
      <formula>"SI"</formula>
    </cfRule>
  </conditionalFormatting>
  <conditionalFormatting sqref="N289">
    <cfRule type="expression" dxfId="6135" priority="19644">
      <formula>N289=" "</formula>
    </cfRule>
    <cfRule type="expression" dxfId="6134" priority="19645">
      <formula>N289="NO PRESENTÓ CERTIFICADO"</formula>
    </cfRule>
    <cfRule type="expression" dxfId="6133" priority="19646">
      <formula>N289="PRESENTÓ CERTIFICADO"</formula>
    </cfRule>
  </conditionalFormatting>
  <conditionalFormatting sqref="P289">
    <cfRule type="expression" dxfId="6132" priority="19631">
      <formula>Q289="NO SUBSANABLE"</formula>
    </cfRule>
    <cfRule type="expression" dxfId="6131" priority="19633">
      <formula>Q289="REQUERIMIENTOS SUBSANADOS"</formula>
    </cfRule>
    <cfRule type="expression" dxfId="6130" priority="19634">
      <formula>Q289="PENDIENTES POR SUBSANAR"</formula>
    </cfRule>
    <cfRule type="expression" dxfId="6129" priority="19639">
      <formula>Q289="SIN OBSERVACIÓN"</formula>
    </cfRule>
    <cfRule type="containsBlanks" dxfId="6128" priority="19640">
      <formula>LEN(TRIM(P289))=0</formula>
    </cfRule>
  </conditionalFormatting>
  <conditionalFormatting sqref="O289">
    <cfRule type="cellIs" dxfId="6127" priority="19632" operator="equal">
      <formula>"PENDIENTE POR DESCRIPCIÓN"</formula>
    </cfRule>
    <cfRule type="cellIs" dxfId="6126" priority="19636" operator="equal">
      <formula>"DESCRIPCIÓN INSUFICIENTE"</formula>
    </cfRule>
    <cfRule type="cellIs" dxfId="6125" priority="19637" operator="equal">
      <formula>"NO ESTÁ ACORDE A ITEM 5.2.1 (T.R.)"</formula>
    </cfRule>
    <cfRule type="cellIs" dxfId="6124" priority="19638" operator="equal">
      <formula>"ACORDE A ITEM 5.2.1 (T.R.)"</formula>
    </cfRule>
  </conditionalFormatting>
  <conditionalFormatting sqref="Q289">
    <cfRule type="containsBlanks" dxfId="6123" priority="19626">
      <formula>LEN(TRIM(Q289))=0</formula>
    </cfRule>
    <cfRule type="cellIs" dxfId="6122" priority="19635" operator="equal">
      <formula>"REQUERIMIENTOS SUBSANADOS"</formula>
    </cfRule>
    <cfRule type="containsText" dxfId="6121" priority="19641" operator="containsText" text="NO SUBSANABLE">
      <formula>NOT(ISERROR(SEARCH("NO SUBSANABLE",Q289)))</formula>
    </cfRule>
    <cfRule type="containsText" dxfId="6120" priority="19642" operator="containsText" text="PENDIENTES POR SUBSANAR">
      <formula>NOT(ISERROR(SEARCH("PENDIENTES POR SUBSANAR",Q289)))</formula>
    </cfRule>
    <cfRule type="containsText" dxfId="6119" priority="19643" operator="containsText" text="SIN OBSERVACIÓN">
      <formula>NOT(ISERROR(SEARCH("SIN OBSERVACIÓN",Q289)))</formula>
    </cfRule>
  </conditionalFormatting>
  <conditionalFormatting sqref="R289">
    <cfRule type="containsBlanks" dxfId="6118" priority="19625">
      <formula>LEN(TRIM(R289))=0</formula>
    </cfRule>
    <cfRule type="cellIs" dxfId="6117" priority="19627" operator="equal">
      <formula>"NO CUMPLEN CON LO SOLICITADO"</formula>
    </cfRule>
    <cfRule type="cellIs" dxfId="6116" priority="19628" operator="equal">
      <formula>"CUMPLEN CON LO SOLICITADO"</formula>
    </cfRule>
    <cfRule type="cellIs" dxfId="6115" priority="19629" operator="equal">
      <formula>"PENDIENTES"</formula>
    </cfRule>
    <cfRule type="cellIs" dxfId="6114" priority="19630" operator="equal">
      <formula>"NINGUNO"</formula>
    </cfRule>
  </conditionalFormatting>
  <conditionalFormatting sqref="H289">
    <cfRule type="notContainsBlanks" dxfId="6113" priority="19624">
      <formula>LEN(TRIM(H289))&gt;0</formula>
    </cfRule>
  </conditionalFormatting>
  <conditionalFormatting sqref="G289">
    <cfRule type="notContainsBlanks" dxfId="6112" priority="19623">
      <formula>LEN(TRIM(G289))&gt;0</formula>
    </cfRule>
  </conditionalFormatting>
  <conditionalFormatting sqref="F289">
    <cfRule type="notContainsBlanks" dxfId="6111" priority="19622">
      <formula>LEN(TRIM(F289))&gt;0</formula>
    </cfRule>
  </conditionalFormatting>
  <conditionalFormatting sqref="E289">
    <cfRule type="notContainsBlanks" dxfId="6110" priority="19621">
      <formula>LEN(TRIM(E289))&gt;0</formula>
    </cfRule>
  </conditionalFormatting>
  <conditionalFormatting sqref="D289">
    <cfRule type="notContainsBlanks" dxfId="6109" priority="19620">
      <formula>LEN(TRIM(D289))&gt;0</formula>
    </cfRule>
  </conditionalFormatting>
  <conditionalFormatting sqref="C289">
    <cfRule type="notContainsBlanks" dxfId="6108" priority="19619">
      <formula>LEN(TRIM(C289))&gt;0</formula>
    </cfRule>
  </conditionalFormatting>
  <conditionalFormatting sqref="I289">
    <cfRule type="notContainsBlanks" dxfId="6107" priority="19618">
      <formula>LEN(TRIM(I289))&gt;0</formula>
    </cfRule>
  </conditionalFormatting>
  <conditionalFormatting sqref="B314">
    <cfRule type="cellIs" dxfId="6106" priority="19508" operator="equal">
      <formula>"NO CUMPLE CON LA EXPERIENCIA REQUERIDA"</formula>
    </cfRule>
    <cfRule type="cellIs" dxfId="6105" priority="19509" operator="equal">
      <formula>"CUMPLE CON LA EXPERIENCIA REQUERIDA"</formula>
    </cfRule>
  </conditionalFormatting>
  <conditionalFormatting sqref="H299">
    <cfRule type="notContainsBlanks" dxfId="6104" priority="19507">
      <formula>LEN(TRIM(H299))&gt;0</formula>
    </cfRule>
  </conditionalFormatting>
  <conditionalFormatting sqref="G299">
    <cfRule type="notContainsBlanks" dxfId="6103" priority="19506">
      <formula>LEN(TRIM(G299))&gt;0</formula>
    </cfRule>
  </conditionalFormatting>
  <conditionalFormatting sqref="F299">
    <cfRule type="notContainsBlanks" dxfId="6102" priority="19505">
      <formula>LEN(TRIM(F299))&gt;0</formula>
    </cfRule>
  </conditionalFormatting>
  <conditionalFormatting sqref="E299">
    <cfRule type="notContainsBlanks" dxfId="6101" priority="19504">
      <formula>LEN(TRIM(E299))&gt;0</formula>
    </cfRule>
  </conditionalFormatting>
  <conditionalFormatting sqref="D299">
    <cfRule type="notContainsBlanks" dxfId="6100" priority="19503">
      <formula>LEN(TRIM(D299))&gt;0</formula>
    </cfRule>
  </conditionalFormatting>
  <conditionalFormatting sqref="C299">
    <cfRule type="notContainsBlanks" dxfId="6099" priority="19502">
      <formula>LEN(TRIM(C299))&gt;0</formula>
    </cfRule>
  </conditionalFormatting>
  <conditionalFormatting sqref="I299">
    <cfRule type="notContainsBlanks" dxfId="6098" priority="19501">
      <formula>LEN(TRIM(I299))&gt;0</formula>
    </cfRule>
  </conditionalFormatting>
  <conditionalFormatting sqref="G302 G305">
    <cfRule type="notContainsBlanks" dxfId="6097" priority="19477">
      <formula>LEN(TRIM(G302))&gt;0</formula>
    </cfRule>
  </conditionalFormatting>
  <conditionalFormatting sqref="F302 F305">
    <cfRule type="notContainsBlanks" dxfId="6096" priority="19476">
      <formula>LEN(TRIM(F302))&gt;0</formula>
    </cfRule>
  </conditionalFormatting>
  <conditionalFormatting sqref="E302 E305">
    <cfRule type="notContainsBlanks" dxfId="6095" priority="19475">
      <formula>LEN(TRIM(E302))&gt;0</formula>
    </cfRule>
  </conditionalFormatting>
  <conditionalFormatting sqref="D302 D305">
    <cfRule type="notContainsBlanks" dxfId="6094" priority="19474">
      <formula>LEN(TRIM(D302))&gt;0</formula>
    </cfRule>
  </conditionalFormatting>
  <conditionalFormatting sqref="C302 C305">
    <cfRule type="notContainsBlanks" dxfId="6093" priority="19473">
      <formula>LEN(TRIM(C302))&gt;0</formula>
    </cfRule>
  </conditionalFormatting>
  <conditionalFormatting sqref="N308">
    <cfRule type="expression" dxfId="6092" priority="19469">
      <formula>N308=" "</formula>
    </cfRule>
    <cfRule type="expression" dxfId="6091" priority="19470">
      <formula>N308="NO PRESENTÓ CERTIFICADO"</formula>
    </cfRule>
    <cfRule type="expression" dxfId="6090" priority="19471">
      <formula>N308="PRESENTÓ CERTIFICADO"</formula>
    </cfRule>
  </conditionalFormatting>
  <conditionalFormatting sqref="P308">
    <cfRule type="expression" dxfId="6089" priority="19456">
      <formula>Q308="NO SUBSANABLE"</formula>
    </cfRule>
    <cfRule type="expression" dxfId="6088" priority="19458">
      <formula>Q308="REQUERIMIENTOS SUBSANADOS"</formula>
    </cfRule>
    <cfRule type="expression" dxfId="6087" priority="19459">
      <formula>Q308="PENDIENTES POR SUBSANAR"</formula>
    </cfRule>
    <cfRule type="expression" dxfId="6086" priority="19464">
      <formula>Q308="SIN OBSERVACIÓN"</formula>
    </cfRule>
    <cfRule type="containsBlanks" dxfId="6085" priority="19465">
      <formula>LEN(TRIM(P308))=0</formula>
    </cfRule>
  </conditionalFormatting>
  <conditionalFormatting sqref="O308">
    <cfRule type="cellIs" dxfId="6084" priority="19457" operator="equal">
      <formula>"PENDIENTE POR DESCRIPCIÓN"</formula>
    </cfRule>
    <cfRule type="cellIs" dxfId="6083" priority="19461" operator="equal">
      <formula>"DESCRIPCIÓN INSUFICIENTE"</formula>
    </cfRule>
    <cfRule type="cellIs" dxfId="6082" priority="19462" operator="equal">
      <formula>"NO ESTÁ ACORDE A ITEM 5.2.1 (T.R.)"</formula>
    </cfRule>
    <cfRule type="cellIs" dxfId="6081" priority="19463" operator="equal">
      <formula>"ACORDE A ITEM 5.2.1 (T.R.)"</formula>
    </cfRule>
  </conditionalFormatting>
  <conditionalFormatting sqref="Q308">
    <cfRule type="containsBlanks" dxfId="6080" priority="19451">
      <formula>LEN(TRIM(Q308))=0</formula>
    </cfRule>
    <cfRule type="cellIs" dxfId="6079" priority="19460" operator="equal">
      <formula>"REQUERIMIENTOS SUBSANADOS"</formula>
    </cfRule>
    <cfRule type="containsText" dxfId="6078" priority="19466" operator="containsText" text="NO SUBSANABLE">
      <formula>NOT(ISERROR(SEARCH("NO SUBSANABLE",Q308)))</formula>
    </cfRule>
    <cfRule type="containsText" dxfId="6077" priority="19467" operator="containsText" text="PENDIENTES POR SUBSANAR">
      <formula>NOT(ISERROR(SEARCH("PENDIENTES POR SUBSANAR",Q308)))</formula>
    </cfRule>
    <cfRule type="containsText" dxfId="6076" priority="19468" operator="containsText" text="SIN OBSERVACIÓN">
      <formula>NOT(ISERROR(SEARCH("SIN OBSERVACIÓN",Q308)))</formula>
    </cfRule>
  </conditionalFormatting>
  <conditionalFormatting sqref="R308">
    <cfRule type="containsBlanks" dxfId="6075" priority="19450">
      <formula>LEN(TRIM(R308))=0</formula>
    </cfRule>
    <cfRule type="cellIs" dxfId="6074" priority="19452" operator="equal">
      <formula>"NO CUMPLEN CON LO SOLICITADO"</formula>
    </cfRule>
    <cfRule type="cellIs" dxfId="6073" priority="19453" operator="equal">
      <formula>"CUMPLEN CON LO SOLICITADO"</formula>
    </cfRule>
    <cfRule type="cellIs" dxfId="6072" priority="19454" operator="equal">
      <formula>"PENDIENTES"</formula>
    </cfRule>
    <cfRule type="cellIs" dxfId="6071" priority="19455" operator="equal">
      <formula>"NINGUNO"</formula>
    </cfRule>
  </conditionalFormatting>
  <conditionalFormatting sqref="H308">
    <cfRule type="notContainsBlanks" dxfId="6070" priority="19449">
      <formula>LEN(TRIM(H308))&gt;0</formula>
    </cfRule>
  </conditionalFormatting>
  <conditionalFormatting sqref="G308">
    <cfRule type="notContainsBlanks" dxfId="6069" priority="19448">
      <formula>LEN(TRIM(G308))&gt;0</formula>
    </cfRule>
  </conditionalFormatting>
  <conditionalFormatting sqref="F308">
    <cfRule type="notContainsBlanks" dxfId="6068" priority="19447">
      <formula>LEN(TRIM(F308))&gt;0</formula>
    </cfRule>
  </conditionalFormatting>
  <conditionalFormatting sqref="E308">
    <cfRule type="notContainsBlanks" dxfId="6067" priority="19446">
      <formula>LEN(TRIM(E308))&gt;0</formula>
    </cfRule>
  </conditionalFormatting>
  <conditionalFormatting sqref="D308">
    <cfRule type="notContainsBlanks" dxfId="6066" priority="19445">
      <formula>LEN(TRIM(D308))&gt;0</formula>
    </cfRule>
  </conditionalFormatting>
  <conditionalFormatting sqref="C308">
    <cfRule type="notContainsBlanks" dxfId="6065" priority="19444">
      <formula>LEN(TRIM(C308))&gt;0</formula>
    </cfRule>
  </conditionalFormatting>
  <conditionalFormatting sqref="I308">
    <cfRule type="notContainsBlanks" dxfId="6064" priority="19443">
      <formula>LEN(TRIM(I308))&gt;0</formula>
    </cfRule>
  </conditionalFormatting>
  <conditionalFormatting sqref="T299">
    <cfRule type="cellIs" dxfId="6063" priority="19441" operator="equal">
      <formula>"NO"</formula>
    </cfRule>
    <cfRule type="cellIs" dxfId="6062" priority="19442" operator="equal">
      <formula>"SI"</formula>
    </cfRule>
  </conditionalFormatting>
  <conditionalFormatting sqref="N311">
    <cfRule type="expression" dxfId="6061" priority="19436">
      <formula>N311=" "</formula>
    </cfRule>
    <cfRule type="expression" dxfId="6060" priority="19437">
      <formula>N311="NO PRESENTÓ CERTIFICADO"</formula>
    </cfRule>
    <cfRule type="expression" dxfId="6059" priority="19438">
      <formula>N311="PRESENTÓ CERTIFICADO"</formula>
    </cfRule>
  </conditionalFormatting>
  <conditionalFormatting sqref="P311">
    <cfRule type="expression" dxfId="6058" priority="19423">
      <formula>Q311="NO SUBSANABLE"</formula>
    </cfRule>
    <cfRule type="expression" dxfId="6057" priority="19425">
      <formula>Q311="REQUERIMIENTOS SUBSANADOS"</formula>
    </cfRule>
    <cfRule type="expression" dxfId="6056" priority="19426">
      <formula>Q311="PENDIENTES POR SUBSANAR"</formula>
    </cfRule>
    <cfRule type="expression" dxfId="6055" priority="19431">
      <formula>Q311="SIN OBSERVACIÓN"</formula>
    </cfRule>
    <cfRule type="containsBlanks" dxfId="6054" priority="19432">
      <formula>LEN(TRIM(P311))=0</formula>
    </cfRule>
  </conditionalFormatting>
  <conditionalFormatting sqref="O311">
    <cfRule type="cellIs" dxfId="6053" priority="19424" operator="equal">
      <formula>"PENDIENTE POR DESCRIPCIÓN"</formula>
    </cfRule>
    <cfRule type="cellIs" dxfId="6052" priority="19428" operator="equal">
      <formula>"DESCRIPCIÓN INSUFICIENTE"</formula>
    </cfRule>
    <cfRule type="cellIs" dxfId="6051" priority="19429" operator="equal">
      <formula>"NO ESTÁ ACORDE A ITEM 5.2.1 (T.R.)"</formula>
    </cfRule>
    <cfRule type="cellIs" dxfId="6050" priority="19430" operator="equal">
      <formula>"ACORDE A ITEM 5.2.1 (T.R.)"</formula>
    </cfRule>
  </conditionalFormatting>
  <conditionalFormatting sqref="Q311">
    <cfRule type="containsBlanks" dxfId="6049" priority="19418">
      <formula>LEN(TRIM(Q311))=0</formula>
    </cfRule>
    <cfRule type="cellIs" dxfId="6048" priority="19427" operator="equal">
      <formula>"REQUERIMIENTOS SUBSANADOS"</formula>
    </cfRule>
    <cfRule type="containsText" dxfId="6047" priority="19433" operator="containsText" text="NO SUBSANABLE">
      <formula>NOT(ISERROR(SEARCH("NO SUBSANABLE",Q311)))</formula>
    </cfRule>
    <cfRule type="containsText" dxfId="6046" priority="19434" operator="containsText" text="PENDIENTES POR SUBSANAR">
      <formula>NOT(ISERROR(SEARCH("PENDIENTES POR SUBSANAR",Q311)))</formula>
    </cfRule>
    <cfRule type="containsText" dxfId="6045" priority="19435" operator="containsText" text="SIN OBSERVACIÓN">
      <formula>NOT(ISERROR(SEARCH("SIN OBSERVACIÓN",Q311)))</formula>
    </cfRule>
  </conditionalFormatting>
  <conditionalFormatting sqref="R311">
    <cfRule type="containsBlanks" dxfId="6044" priority="19417">
      <formula>LEN(TRIM(R311))=0</formula>
    </cfRule>
    <cfRule type="cellIs" dxfId="6043" priority="19419" operator="equal">
      <formula>"NO CUMPLEN CON LO SOLICITADO"</formula>
    </cfRule>
    <cfRule type="cellIs" dxfId="6042" priority="19420" operator="equal">
      <formula>"CUMPLEN CON LO SOLICITADO"</formula>
    </cfRule>
    <cfRule type="cellIs" dxfId="6041" priority="19421" operator="equal">
      <formula>"PENDIENTES"</formula>
    </cfRule>
    <cfRule type="cellIs" dxfId="6040" priority="19422" operator="equal">
      <formula>"NINGUNO"</formula>
    </cfRule>
  </conditionalFormatting>
  <conditionalFormatting sqref="H311">
    <cfRule type="notContainsBlanks" dxfId="6039" priority="19416">
      <formula>LEN(TRIM(H311))&gt;0</formula>
    </cfRule>
  </conditionalFormatting>
  <conditionalFormatting sqref="G311">
    <cfRule type="notContainsBlanks" dxfId="6038" priority="19415">
      <formula>LEN(TRIM(G311))&gt;0</formula>
    </cfRule>
  </conditionalFormatting>
  <conditionalFormatting sqref="F311">
    <cfRule type="notContainsBlanks" dxfId="6037" priority="19414">
      <formula>LEN(TRIM(F311))&gt;0</formula>
    </cfRule>
  </conditionalFormatting>
  <conditionalFormatting sqref="E311">
    <cfRule type="notContainsBlanks" dxfId="6036" priority="19413">
      <formula>LEN(TRIM(E311))&gt;0</formula>
    </cfRule>
  </conditionalFormatting>
  <conditionalFormatting sqref="D311">
    <cfRule type="notContainsBlanks" dxfId="6035" priority="19412">
      <formula>LEN(TRIM(D311))&gt;0</formula>
    </cfRule>
  </conditionalFormatting>
  <conditionalFormatting sqref="C311">
    <cfRule type="notContainsBlanks" dxfId="6034" priority="19411">
      <formula>LEN(TRIM(C311))&gt;0</formula>
    </cfRule>
  </conditionalFormatting>
  <conditionalFormatting sqref="I311">
    <cfRule type="notContainsBlanks" dxfId="6033" priority="19410">
      <formula>LEN(TRIM(I311))&gt;0</formula>
    </cfRule>
  </conditionalFormatting>
  <conditionalFormatting sqref="B336">
    <cfRule type="cellIs" dxfId="6032" priority="19300" operator="equal">
      <formula>"NO CUMPLE CON LA EXPERIENCIA REQUERIDA"</formula>
    </cfRule>
    <cfRule type="cellIs" dxfId="6031" priority="19301" operator="equal">
      <formula>"CUMPLE CON LA EXPERIENCIA REQUERIDA"</formula>
    </cfRule>
  </conditionalFormatting>
  <conditionalFormatting sqref="H321">
    <cfRule type="notContainsBlanks" dxfId="6030" priority="19299">
      <formula>LEN(TRIM(H321))&gt;0</formula>
    </cfRule>
  </conditionalFormatting>
  <conditionalFormatting sqref="G321">
    <cfRule type="notContainsBlanks" dxfId="6029" priority="19298">
      <formula>LEN(TRIM(G321))&gt;0</formula>
    </cfRule>
  </conditionalFormatting>
  <conditionalFormatting sqref="F321">
    <cfRule type="notContainsBlanks" dxfId="6028" priority="19297">
      <formula>LEN(TRIM(F321))&gt;0</formula>
    </cfRule>
  </conditionalFormatting>
  <conditionalFormatting sqref="E321">
    <cfRule type="notContainsBlanks" dxfId="6027" priority="19296">
      <formula>LEN(TRIM(E321))&gt;0</formula>
    </cfRule>
  </conditionalFormatting>
  <conditionalFormatting sqref="D321">
    <cfRule type="notContainsBlanks" dxfId="6026" priority="19295">
      <formula>LEN(TRIM(D321))&gt;0</formula>
    </cfRule>
  </conditionalFormatting>
  <conditionalFormatting sqref="C321">
    <cfRule type="notContainsBlanks" dxfId="6025" priority="19294">
      <formula>LEN(TRIM(C321))&gt;0</formula>
    </cfRule>
  </conditionalFormatting>
  <conditionalFormatting sqref="I321">
    <cfRule type="notContainsBlanks" dxfId="6024" priority="19293">
      <formula>LEN(TRIM(I321))&gt;0</formula>
    </cfRule>
  </conditionalFormatting>
  <conditionalFormatting sqref="H327">
    <cfRule type="notContainsBlanks" dxfId="6023" priority="19270">
      <formula>LEN(TRIM(H327))&gt;0</formula>
    </cfRule>
  </conditionalFormatting>
  <conditionalFormatting sqref="G324 G327">
    <cfRule type="notContainsBlanks" dxfId="6022" priority="19269">
      <formula>LEN(TRIM(G324))&gt;0</formula>
    </cfRule>
  </conditionalFormatting>
  <conditionalFormatting sqref="F324 F327">
    <cfRule type="notContainsBlanks" dxfId="6021" priority="19268">
      <formula>LEN(TRIM(F324))&gt;0</formula>
    </cfRule>
  </conditionalFormatting>
  <conditionalFormatting sqref="E324 E327">
    <cfRule type="notContainsBlanks" dxfId="6020" priority="19267">
      <formula>LEN(TRIM(E324))&gt;0</formula>
    </cfRule>
  </conditionalFormatting>
  <conditionalFormatting sqref="D324 D327">
    <cfRule type="notContainsBlanks" dxfId="6019" priority="19266">
      <formula>LEN(TRIM(D324))&gt;0</formula>
    </cfRule>
  </conditionalFormatting>
  <conditionalFormatting sqref="C324 C327">
    <cfRule type="notContainsBlanks" dxfId="6018" priority="19265">
      <formula>LEN(TRIM(C324))&gt;0</formula>
    </cfRule>
  </conditionalFormatting>
  <conditionalFormatting sqref="I324 I327">
    <cfRule type="notContainsBlanks" dxfId="6017" priority="19264">
      <formula>LEN(TRIM(I324))&gt;0</formula>
    </cfRule>
  </conditionalFormatting>
  <conditionalFormatting sqref="P330">
    <cfRule type="expression" dxfId="6016" priority="19248">
      <formula>Q330="NO SUBSANABLE"</formula>
    </cfRule>
    <cfRule type="expression" dxfId="6015" priority="19250">
      <formula>Q330="REQUERIMIENTOS SUBSANADOS"</formula>
    </cfRule>
    <cfRule type="expression" dxfId="6014" priority="19251">
      <formula>Q330="PENDIENTES POR SUBSANAR"</formula>
    </cfRule>
    <cfRule type="expression" dxfId="6013" priority="19256">
      <formula>Q330="SIN OBSERVACIÓN"</formula>
    </cfRule>
    <cfRule type="containsBlanks" dxfId="6012" priority="19257">
      <formula>LEN(TRIM(P330))=0</formula>
    </cfRule>
  </conditionalFormatting>
  <conditionalFormatting sqref="Q330">
    <cfRule type="containsBlanks" dxfId="6011" priority="19243">
      <formula>LEN(TRIM(Q330))=0</formula>
    </cfRule>
    <cfRule type="cellIs" dxfId="6010" priority="19252" operator="equal">
      <formula>"REQUERIMIENTOS SUBSANADOS"</formula>
    </cfRule>
    <cfRule type="containsText" dxfId="6009" priority="19258" operator="containsText" text="NO SUBSANABLE">
      <formula>NOT(ISERROR(SEARCH("NO SUBSANABLE",Q330)))</formula>
    </cfRule>
    <cfRule type="containsText" dxfId="6008" priority="19259" operator="containsText" text="PENDIENTES POR SUBSANAR">
      <formula>NOT(ISERROR(SEARCH("PENDIENTES POR SUBSANAR",Q330)))</formula>
    </cfRule>
    <cfRule type="containsText" dxfId="6007" priority="19260" operator="containsText" text="SIN OBSERVACIÓN">
      <formula>NOT(ISERROR(SEARCH("SIN OBSERVACIÓN",Q330)))</formula>
    </cfRule>
  </conditionalFormatting>
  <conditionalFormatting sqref="R330">
    <cfRule type="containsBlanks" dxfId="6006" priority="19242">
      <formula>LEN(TRIM(R330))=0</formula>
    </cfRule>
    <cfRule type="cellIs" dxfId="6005" priority="19244" operator="equal">
      <formula>"NO CUMPLEN CON LO SOLICITADO"</formula>
    </cfRule>
    <cfRule type="cellIs" dxfId="6004" priority="19245" operator="equal">
      <formula>"CUMPLEN CON LO SOLICITADO"</formula>
    </cfRule>
    <cfRule type="cellIs" dxfId="6003" priority="19246" operator="equal">
      <formula>"PENDIENTES"</formula>
    </cfRule>
    <cfRule type="cellIs" dxfId="6002" priority="19247" operator="equal">
      <formula>"NINGUNO"</formula>
    </cfRule>
  </conditionalFormatting>
  <conditionalFormatting sqref="H330">
    <cfRule type="notContainsBlanks" dxfId="6001" priority="19241">
      <formula>LEN(TRIM(H330))&gt;0</formula>
    </cfRule>
  </conditionalFormatting>
  <conditionalFormatting sqref="G330">
    <cfRule type="notContainsBlanks" dxfId="6000" priority="19240">
      <formula>LEN(TRIM(G330))&gt;0</formula>
    </cfRule>
  </conditionalFormatting>
  <conditionalFormatting sqref="F330">
    <cfRule type="notContainsBlanks" dxfId="5999" priority="19239">
      <formula>LEN(TRIM(F330))&gt;0</formula>
    </cfRule>
  </conditionalFormatting>
  <conditionalFormatting sqref="E330">
    <cfRule type="notContainsBlanks" dxfId="5998" priority="19238">
      <formula>LEN(TRIM(E330))&gt;0</formula>
    </cfRule>
  </conditionalFormatting>
  <conditionalFormatting sqref="D330">
    <cfRule type="notContainsBlanks" dxfId="5997" priority="19237">
      <formula>LEN(TRIM(D330))&gt;0</formula>
    </cfRule>
  </conditionalFormatting>
  <conditionalFormatting sqref="C330">
    <cfRule type="notContainsBlanks" dxfId="5996" priority="19236">
      <formula>LEN(TRIM(C330))&gt;0</formula>
    </cfRule>
  </conditionalFormatting>
  <conditionalFormatting sqref="I330">
    <cfRule type="notContainsBlanks" dxfId="5995" priority="19235">
      <formula>LEN(TRIM(I330))&gt;0</formula>
    </cfRule>
  </conditionalFormatting>
  <conditionalFormatting sqref="T321">
    <cfRule type="cellIs" dxfId="5994" priority="19233" operator="equal">
      <formula>"NO"</formula>
    </cfRule>
    <cfRule type="cellIs" dxfId="5993" priority="19234" operator="equal">
      <formula>"SI"</formula>
    </cfRule>
  </conditionalFormatting>
  <conditionalFormatting sqref="P333">
    <cfRule type="expression" dxfId="5992" priority="19215">
      <formula>Q333="NO SUBSANABLE"</formula>
    </cfRule>
    <cfRule type="expression" dxfId="5991" priority="19217">
      <formula>Q333="REQUERIMIENTOS SUBSANADOS"</formula>
    </cfRule>
    <cfRule type="expression" dxfId="5990" priority="19218">
      <formula>Q333="PENDIENTES POR SUBSANAR"</formula>
    </cfRule>
    <cfRule type="expression" dxfId="5989" priority="19223">
      <formula>Q333="SIN OBSERVACIÓN"</formula>
    </cfRule>
    <cfRule type="containsBlanks" dxfId="5988" priority="19224">
      <formula>LEN(TRIM(P333))=0</formula>
    </cfRule>
  </conditionalFormatting>
  <conditionalFormatting sqref="H333">
    <cfRule type="notContainsBlanks" dxfId="5987" priority="19208">
      <formula>LEN(TRIM(H333))&gt;0</formula>
    </cfRule>
  </conditionalFormatting>
  <conditionalFormatting sqref="G333">
    <cfRule type="notContainsBlanks" dxfId="5986" priority="19207">
      <formula>LEN(TRIM(G333))&gt;0</formula>
    </cfRule>
  </conditionalFormatting>
  <conditionalFormatting sqref="F333">
    <cfRule type="notContainsBlanks" dxfId="5985" priority="19206">
      <formula>LEN(TRIM(F333))&gt;0</formula>
    </cfRule>
  </conditionalFormatting>
  <conditionalFormatting sqref="E333">
    <cfRule type="notContainsBlanks" dxfId="5984" priority="19205">
      <formula>LEN(TRIM(E333))&gt;0</formula>
    </cfRule>
  </conditionalFormatting>
  <conditionalFormatting sqref="D333">
    <cfRule type="notContainsBlanks" dxfId="5983" priority="19204">
      <formula>LEN(TRIM(D333))&gt;0</formula>
    </cfRule>
  </conditionalFormatting>
  <conditionalFormatting sqref="C333">
    <cfRule type="notContainsBlanks" dxfId="5982" priority="19203">
      <formula>LEN(TRIM(C333))&gt;0</formula>
    </cfRule>
  </conditionalFormatting>
  <conditionalFormatting sqref="I333">
    <cfRule type="notContainsBlanks" dxfId="5981" priority="19202">
      <formula>LEN(TRIM(I333))&gt;0</formula>
    </cfRule>
  </conditionalFormatting>
  <conditionalFormatting sqref="Z12:Z38">
    <cfRule type="cellIs" dxfId="5980" priority="19126" operator="equal">
      <formula>"NH"</formula>
    </cfRule>
    <cfRule type="cellIs" dxfId="5979" priority="19127" operator="equal">
      <formula>"H"</formula>
    </cfRule>
  </conditionalFormatting>
  <conditionalFormatting sqref="H35">
    <cfRule type="notContainsBlanks" dxfId="5978" priority="19090">
      <formula>LEN(TRIM(H35))&gt;0</formula>
    </cfRule>
  </conditionalFormatting>
  <conditionalFormatting sqref="G35">
    <cfRule type="notContainsBlanks" dxfId="5977" priority="19089">
      <formula>LEN(TRIM(G35))&gt;0</formula>
    </cfRule>
  </conditionalFormatting>
  <conditionalFormatting sqref="F35 F38 F41">
    <cfRule type="notContainsBlanks" dxfId="5976" priority="19088">
      <formula>LEN(TRIM(F35))&gt;0</formula>
    </cfRule>
  </conditionalFormatting>
  <conditionalFormatting sqref="E35">
    <cfRule type="notContainsBlanks" dxfId="5975" priority="19087">
      <formula>LEN(TRIM(E35))&gt;0</formula>
    </cfRule>
  </conditionalFormatting>
  <conditionalFormatting sqref="D35">
    <cfRule type="notContainsBlanks" dxfId="5974" priority="19086">
      <formula>LEN(TRIM(D35))&gt;0</formula>
    </cfRule>
  </conditionalFormatting>
  <conditionalFormatting sqref="C35">
    <cfRule type="notContainsBlanks" dxfId="5973" priority="19085">
      <formula>LEN(TRIM(C35))&gt;0</formula>
    </cfRule>
  </conditionalFormatting>
  <conditionalFormatting sqref="I35">
    <cfRule type="notContainsBlanks" dxfId="5972" priority="19084">
      <formula>LEN(TRIM(I35))&gt;0</formula>
    </cfRule>
  </conditionalFormatting>
  <conditionalFormatting sqref="G38 G41">
    <cfRule type="notContainsBlanks" dxfId="5971" priority="19060">
      <formula>LEN(TRIM(G38))&gt;0</formula>
    </cfRule>
  </conditionalFormatting>
  <conditionalFormatting sqref="E38 E41">
    <cfRule type="notContainsBlanks" dxfId="5970" priority="19058">
      <formula>LEN(TRIM(E38))&gt;0</formula>
    </cfRule>
  </conditionalFormatting>
  <conditionalFormatting sqref="D38 D41">
    <cfRule type="notContainsBlanks" dxfId="5969" priority="19057">
      <formula>LEN(TRIM(D38))&gt;0</formula>
    </cfRule>
  </conditionalFormatting>
  <conditionalFormatting sqref="C38 C41">
    <cfRule type="notContainsBlanks" dxfId="5968" priority="19056">
      <formula>LEN(TRIM(C38))&gt;0</formula>
    </cfRule>
  </conditionalFormatting>
  <conditionalFormatting sqref="H44">
    <cfRule type="notContainsBlanks" dxfId="5967" priority="19032">
      <formula>LEN(TRIM(H44))&gt;0</formula>
    </cfRule>
  </conditionalFormatting>
  <conditionalFormatting sqref="G44">
    <cfRule type="notContainsBlanks" dxfId="5966" priority="19031">
      <formula>LEN(TRIM(G44))&gt;0</formula>
    </cfRule>
  </conditionalFormatting>
  <conditionalFormatting sqref="F44">
    <cfRule type="notContainsBlanks" dxfId="5965" priority="19030">
      <formula>LEN(TRIM(F44))&gt;0</formula>
    </cfRule>
  </conditionalFormatting>
  <conditionalFormatting sqref="E44">
    <cfRule type="notContainsBlanks" dxfId="5964" priority="19029">
      <formula>LEN(TRIM(E44))&gt;0</formula>
    </cfRule>
  </conditionalFormatting>
  <conditionalFormatting sqref="D44">
    <cfRule type="notContainsBlanks" dxfId="5963" priority="19028">
      <formula>LEN(TRIM(D44))&gt;0</formula>
    </cfRule>
  </conditionalFormatting>
  <conditionalFormatting sqref="C44">
    <cfRule type="notContainsBlanks" dxfId="5962" priority="19027">
      <formula>LEN(TRIM(C44))&gt;0</formula>
    </cfRule>
  </conditionalFormatting>
  <conditionalFormatting sqref="I44">
    <cfRule type="notContainsBlanks" dxfId="5961" priority="19026">
      <formula>LEN(TRIM(I44))&gt;0</formula>
    </cfRule>
  </conditionalFormatting>
  <conditionalFormatting sqref="T35">
    <cfRule type="cellIs" dxfId="5960" priority="19024" operator="equal">
      <formula>"NO"</formula>
    </cfRule>
    <cfRule type="cellIs" dxfId="5959" priority="19025" operator="equal">
      <formula>"SI"</formula>
    </cfRule>
  </conditionalFormatting>
  <conditionalFormatting sqref="N47">
    <cfRule type="expression" dxfId="5958" priority="19019">
      <formula>N47=" "</formula>
    </cfRule>
    <cfRule type="expression" dxfId="5957" priority="19020">
      <formula>N47="NO PRESENTÓ CERTIFICADO"</formula>
    </cfRule>
    <cfRule type="expression" dxfId="5956" priority="19021">
      <formula>N47="PRESENTÓ CERTIFICADO"</formula>
    </cfRule>
  </conditionalFormatting>
  <conditionalFormatting sqref="P47">
    <cfRule type="expression" dxfId="5955" priority="19006">
      <formula>Q47="NO SUBSANABLE"</formula>
    </cfRule>
    <cfRule type="expression" dxfId="5954" priority="19008">
      <formula>Q47="REQUERIMIENTOS SUBSANADOS"</formula>
    </cfRule>
    <cfRule type="expression" dxfId="5953" priority="19009">
      <formula>Q47="PENDIENTES POR SUBSANAR"</formula>
    </cfRule>
    <cfRule type="expression" dxfId="5952" priority="19014">
      <formula>Q47="SIN OBSERVACIÓN"</formula>
    </cfRule>
    <cfRule type="containsBlanks" dxfId="5951" priority="19015">
      <formula>LEN(TRIM(P47))=0</formula>
    </cfRule>
  </conditionalFormatting>
  <conditionalFormatting sqref="O47">
    <cfRule type="cellIs" dxfId="5950" priority="19007" operator="equal">
      <formula>"PENDIENTE POR DESCRIPCIÓN"</formula>
    </cfRule>
    <cfRule type="cellIs" dxfId="5949" priority="19011" operator="equal">
      <formula>"DESCRIPCIÓN INSUFICIENTE"</formula>
    </cfRule>
    <cfRule type="cellIs" dxfId="5948" priority="19012" operator="equal">
      <formula>"NO ESTÁ ACORDE A ITEM 5.2.1 (T.R.)"</formula>
    </cfRule>
    <cfRule type="cellIs" dxfId="5947" priority="19013" operator="equal">
      <formula>"ACORDE A ITEM 5.2.1 (T.R.)"</formula>
    </cfRule>
  </conditionalFormatting>
  <conditionalFormatting sqref="Q47">
    <cfRule type="containsBlanks" dxfId="5946" priority="19001">
      <formula>LEN(TRIM(Q47))=0</formula>
    </cfRule>
    <cfRule type="cellIs" dxfId="5945" priority="19010" operator="equal">
      <formula>"REQUERIMIENTOS SUBSANADOS"</formula>
    </cfRule>
    <cfRule type="containsText" dxfId="5944" priority="19016" operator="containsText" text="NO SUBSANABLE">
      <formula>NOT(ISERROR(SEARCH("NO SUBSANABLE",Q47)))</formula>
    </cfRule>
    <cfRule type="containsText" dxfId="5943" priority="19017" operator="containsText" text="PENDIENTES POR SUBSANAR">
      <formula>NOT(ISERROR(SEARCH("PENDIENTES POR SUBSANAR",Q47)))</formula>
    </cfRule>
    <cfRule type="containsText" dxfId="5942" priority="19018" operator="containsText" text="SIN OBSERVACIÓN">
      <formula>NOT(ISERROR(SEARCH("SIN OBSERVACIÓN",Q47)))</formula>
    </cfRule>
  </conditionalFormatting>
  <conditionalFormatting sqref="R47">
    <cfRule type="containsBlanks" dxfId="5941" priority="19000">
      <formula>LEN(TRIM(R47))=0</formula>
    </cfRule>
    <cfRule type="cellIs" dxfId="5940" priority="19002" operator="equal">
      <formula>"NO CUMPLEN CON LO SOLICITADO"</formula>
    </cfRule>
    <cfRule type="cellIs" dxfId="5939" priority="19003" operator="equal">
      <formula>"CUMPLEN CON LO SOLICITADO"</formula>
    </cfRule>
    <cfRule type="cellIs" dxfId="5938" priority="19004" operator="equal">
      <formula>"PENDIENTES"</formula>
    </cfRule>
    <cfRule type="cellIs" dxfId="5937" priority="19005" operator="equal">
      <formula>"NINGUNO"</formula>
    </cfRule>
  </conditionalFormatting>
  <conditionalFormatting sqref="H47">
    <cfRule type="notContainsBlanks" dxfId="5936" priority="18999">
      <formula>LEN(TRIM(H47))&gt;0</formula>
    </cfRule>
  </conditionalFormatting>
  <conditionalFormatting sqref="G47">
    <cfRule type="notContainsBlanks" dxfId="5935" priority="18998">
      <formula>LEN(TRIM(G47))&gt;0</formula>
    </cfRule>
  </conditionalFormatting>
  <conditionalFormatting sqref="F47">
    <cfRule type="notContainsBlanks" dxfId="5934" priority="18997">
      <formula>LEN(TRIM(F47))&gt;0</formula>
    </cfRule>
  </conditionalFormatting>
  <conditionalFormatting sqref="E47">
    <cfRule type="notContainsBlanks" dxfId="5933" priority="18996">
      <formula>LEN(TRIM(E47))&gt;0</formula>
    </cfRule>
  </conditionalFormatting>
  <conditionalFormatting sqref="D47">
    <cfRule type="notContainsBlanks" dxfId="5932" priority="18995">
      <formula>LEN(TRIM(D47))&gt;0</formula>
    </cfRule>
  </conditionalFormatting>
  <conditionalFormatting sqref="C47">
    <cfRule type="notContainsBlanks" dxfId="5931" priority="18994">
      <formula>LEN(TRIM(C47))&gt;0</formula>
    </cfRule>
  </conditionalFormatting>
  <conditionalFormatting sqref="I47">
    <cfRule type="notContainsBlanks" dxfId="5930" priority="18993">
      <formula>LEN(TRIM(I47))&gt;0</formula>
    </cfRule>
  </conditionalFormatting>
  <conditionalFormatting sqref="H57">
    <cfRule type="notContainsBlanks" dxfId="5929" priority="18886">
      <formula>LEN(TRIM(H57))&gt;0</formula>
    </cfRule>
  </conditionalFormatting>
  <conditionalFormatting sqref="G57">
    <cfRule type="notContainsBlanks" dxfId="5928" priority="18885">
      <formula>LEN(TRIM(G57))&gt;0</formula>
    </cfRule>
  </conditionalFormatting>
  <conditionalFormatting sqref="F57 F60 F63">
    <cfRule type="notContainsBlanks" dxfId="5927" priority="18884">
      <formula>LEN(TRIM(F57))&gt;0</formula>
    </cfRule>
  </conditionalFormatting>
  <conditionalFormatting sqref="E57">
    <cfRule type="notContainsBlanks" dxfId="5926" priority="18883">
      <formula>LEN(TRIM(E57))&gt;0</formula>
    </cfRule>
  </conditionalFormatting>
  <conditionalFormatting sqref="D57">
    <cfRule type="notContainsBlanks" dxfId="5925" priority="18882">
      <formula>LEN(TRIM(D57))&gt;0</formula>
    </cfRule>
  </conditionalFormatting>
  <conditionalFormatting sqref="C57">
    <cfRule type="notContainsBlanks" dxfId="5924" priority="18881">
      <formula>LEN(TRIM(C57))&gt;0</formula>
    </cfRule>
  </conditionalFormatting>
  <conditionalFormatting sqref="I57">
    <cfRule type="notContainsBlanks" dxfId="5923" priority="18880">
      <formula>LEN(TRIM(I57))&gt;0</formula>
    </cfRule>
  </conditionalFormatting>
  <conditionalFormatting sqref="H63">
    <cfRule type="notContainsBlanks" dxfId="5922" priority="18857">
      <formula>LEN(TRIM(H63))&gt;0</formula>
    </cfRule>
  </conditionalFormatting>
  <conditionalFormatting sqref="G60 G63">
    <cfRule type="notContainsBlanks" dxfId="5921" priority="18856">
      <formula>LEN(TRIM(G60))&gt;0</formula>
    </cfRule>
  </conditionalFormatting>
  <conditionalFormatting sqref="E60 E63">
    <cfRule type="notContainsBlanks" dxfId="5920" priority="18854">
      <formula>LEN(TRIM(E60))&gt;0</formula>
    </cfRule>
  </conditionalFormatting>
  <conditionalFormatting sqref="D60 D63">
    <cfRule type="notContainsBlanks" dxfId="5919" priority="18853">
      <formula>LEN(TRIM(D60))&gt;0</formula>
    </cfRule>
  </conditionalFormatting>
  <conditionalFormatting sqref="C60 C63">
    <cfRule type="notContainsBlanks" dxfId="5918" priority="18852">
      <formula>LEN(TRIM(C60))&gt;0</formula>
    </cfRule>
  </conditionalFormatting>
  <conditionalFormatting sqref="I63">
    <cfRule type="notContainsBlanks" dxfId="5917" priority="18851">
      <formula>LEN(TRIM(I63))&gt;0</formula>
    </cfRule>
  </conditionalFormatting>
  <conditionalFormatting sqref="G66">
    <cfRule type="notContainsBlanks" dxfId="5916" priority="18827">
      <formula>LEN(TRIM(G66))&gt;0</formula>
    </cfRule>
  </conditionalFormatting>
  <conditionalFormatting sqref="F66">
    <cfRule type="notContainsBlanks" dxfId="5915" priority="18826">
      <formula>LEN(TRIM(F66))&gt;0</formula>
    </cfRule>
  </conditionalFormatting>
  <conditionalFormatting sqref="E66">
    <cfRule type="notContainsBlanks" dxfId="5914" priority="18825">
      <formula>LEN(TRIM(E66))&gt;0</formula>
    </cfRule>
  </conditionalFormatting>
  <conditionalFormatting sqref="D66">
    <cfRule type="notContainsBlanks" dxfId="5913" priority="18824">
      <formula>LEN(TRIM(D66))&gt;0</formula>
    </cfRule>
  </conditionalFormatting>
  <conditionalFormatting sqref="C66">
    <cfRule type="notContainsBlanks" dxfId="5912" priority="18823">
      <formula>LEN(TRIM(C66))&gt;0</formula>
    </cfRule>
  </conditionalFormatting>
  <conditionalFormatting sqref="I66">
    <cfRule type="notContainsBlanks" dxfId="5911" priority="18822">
      <formula>LEN(TRIM(I66))&gt;0</formula>
    </cfRule>
  </conditionalFormatting>
  <conditionalFormatting sqref="T57">
    <cfRule type="cellIs" dxfId="5910" priority="18820" operator="equal">
      <formula>"NO"</formula>
    </cfRule>
    <cfRule type="cellIs" dxfId="5909" priority="18821" operator="equal">
      <formula>"SI"</formula>
    </cfRule>
  </conditionalFormatting>
  <conditionalFormatting sqref="N69">
    <cfRule type="expression" dxfId="5908" priority="18815">
      <formula>N69=" "</formula>
    </cfRule>
    <cfRule type="expression" dxfId="5907" priority="18816">
      <formula>N69="NO PRESENTÓ CERTIFICADO"</formula>
    </cfRule>
    <cfRule type="expression" dxfId="5906" priority="18817">
      <formula>N69="PRESENTÓ CERTIFICADO"</formula>
    </cfRule>
  </conditionalFormatting>
  <conditionalFormatting sqref="P69">
    <cfRule type="expression" dxfId="5905" priority="18802">
      <formula>Q69="NO SUBSANABLE"</formula>
    </cfRule>
    <cfRule type="expression" dxfId="5904" priority="18804">
      <formula>Q69="REQUERIMIENTOS SUBSANADOS"</formula>
    </cfRule>
    <cfRule type="expression" dxfId="5903" priority="18805">
      <formula>Q69="PENDIENTES POR SUBSANAR"</formula>
    </cfRule>
    <cfRule type="expression" dxfId="5902" priority="18810">
      <formula>Q69="SIN OBSERVACIÓN"</formula>
    </cfRule>
    <cfRule type="containsBlanks" dxfId="5901" priority="18811">
      <formula>LEN(TRIM(P69))=0</formula>
    </cfRule>
  </conditionalFormatting>
  <conditionalFormatting sqref="O69">
    <cfRule type="cellIs" dxfId="5900" priority="18803" operator="equal">
      <formula>"PENDIENTE POR DESCRIPCIÓN"</formula>
    </cfRule>
    <cfRule type="cellIs" dxfId="5899" priority="18807" operator="equal">
      <formula>"DESCRIPCIÓN INSUFICIENTE"</formula>
    </cfRule>
    <cfRule type="cellIs" dxfId="5898" priority="18808" operator="equal">
      <formula>"NO ESTÁ ACORDE A ITEM 5.2.1 (T.R.)"</formula>
    </cfRule>
    <cfRule type="cellIs" dxfId="5897" priority="18809" operator="equal">
      <formula>"ACORDE A ITEM 5.2.1 (T.R.)"</formula>
    </cfRule>
  </conditionalFormatting>
  <conditionalFormatting sqref="Q69">
    <cfRule type="containsBlanks" dxfId="5896" priority="18797">
      <formula>LEN(TRIM(Q69))=0</formula>
    </cfRule>
    <cfRule type="cellIs" dxfId="5895" priority="18806" operator="equal">
      <formula>"REQUERIMIENTOS SUBSANADOS"</formula>
    </cfRule>
    <cfRule type="containsText" dxfId="5894" priority="18812" operator="containsText" text="NO SUBSANABLE">
      <formula>NOT(ISERROR(SEARCH("NO SUBSANABLE",Q69)))</formula>
    </cfRule>
    <cfRule type="containsText" dxfId="5893" priority="18813" operator="containsText" text="PENDIENTES POR SUBSANAR">
      <formula>NOT(ISERROR(SEARCH("PENDIENTES POR SUBSANAR",Q69)))</formula>
    </cfRule>
    <cfRule type="containsText" dxfId="5892" priority="18814" operator="containsText" text="SIN OBSERVACIÓN">
      <formula>NOT(ISERROR(SEARCH("SIN OBSERVACIÓN",Q69)))</formula>
    </cfRule>
  </conditionalFormatting>
  <conditionalFormatting sqref="R69">
    <cfRule type="containsBlanks" dxfId="5891" priority="18796">
      <formula>LEN(TRIM(R69))=0</formula>
    </cfRule>
    <cfRule type="cellIs" dxfId="5890" priority="18798" operator="equal">
      <formula>"NO CUMPLEN CON LO SOLICITADO"</formula>
    </cfRule>
    <cfRule type="cellIs" dxfId="5889" priority="18799" operator="equal">
      <formula>"CUMPLEN CON LO SOLICITADO"</formula>
    </cfRule>
    <cfRule type="cellIs" dxfId="5888" priority="18800" operator="equal">
      <formula>"PENDIENTES"</formula>
    </cfRule>
    <cfRule type="cellIs" dxfId="5887" priority="18801" operator="equal">
      <formula>"NINGUNO"</formula>
    </cfRule>
  </conditionalFormatting>
  <conditionalFormatting sqref="H69">
    <cfRule type="notContainsBlanks" dxfId="5886" priority="18795">
      <formula>LEN(TRIM(H69))&gt;0</formula>
    </cfRule>
  </conditionalFormatting>
  <conditionalFormatting sqref="G69">
    <cfRule type="notContainsBlanks" dxfId="5885" priority="18794">
      <formula>LEN(TRIM(G69))&gt;0</formula>
    </cfRule>
  </conditionalFormatting>
  <conditionalFormatting sqref="F69">
    <cfRule type="notContainsBlanks" dxfId="5884" priority="18793">
      <formula>LEN(TRIM(F69))&gt;0</formula>
    </cfRule>
  </conditionalFormatting>
  <conditionalFormatting sqref="E69">
    <cfRule type="notContainsBlanks" dxfId="5883" priority="18792">
      <formula>LEN(TRIM(E69))&gt;0</formula>
    </cfRule>
  </conditionalFormatting>
  <conditionalFormatting sqref="D69">
    <cfRule type="notContainsBlanks" dxfId="5882" priority="18791">
      <formula>LEN(TRIM(D69))&gt;0</formula>
    </cfRule>
  </conditionalFormatting>
  <conditionalFormatting sqref="C69">
    <cfRule type="notContainsBlanks" dxfId="5881" priority="18790">
      <formula>LEN(TRIM(C69))&gt;0</formula>
    </cfRule>
  </conditionalFormatting>
  <conditionalFormatting sqref="I69">
    <cfRule type="notContainsBlanks" dxfId="5880" priority="18789">
      <formula>LEN(TRIM(I69))&gt;0</formula>
    </cfRule>
  </conditionalFormatting>
  <conditionalFormatting sqref="S69">
    <cfRule type="cellIs" dxfId="5879" priority="18787" operator="greaterThan">
      <formula>0</formula>
    </cfRule>
    <cfRule type="cellIs" dxfId="5878" priority="18788" operator="equal">
      <formula>0</formula>
    </cfRule>
  </conditionalFormatting>
  <conditionalFormatting sqref="P79">
    <cfRule type="expression" dxfId="5877" priority="18689">
      <formula>Q79="NO SUBSANABLE"</formula>
    </cfRule>
    <cfRule type="expression" dxfId="5876" priority="18691">
      <formula>Q79="REQUERIMIENTOS SUBSANADOS"</formula>
    </cfRule>
    <cfRule type="expression" dxfId="5875" priority="18692">
      <formula>Q79="PENDIENTES POR SUBSANAR"</formula>
    </cfRule>
    <cfRule type="expression" dxfId="5874" priority="18697">
      <formula>Q79="SIN OBSERVACIÓN"</formula>
    </cfRule>
    <cfRule type="containsBlanks" dxfId="5873" priority="18698">
      <formula>LEN(TRIM(P79))=0</formula>
    </cfRule>
  </conditionalFormatting>
  <conditionalFormatting sqref="Q79">
    <cfRule type="containsBlanks" dxfId="5872" priority="18684">
      <formula>LEN(TRIM(Q79))=0</formula>
    </cfRule>
    <cfRule type="cellIs" dxfId="5871" priority="18693" operator="equal">
      <formula>"REQUERIMIENTOS SUBSANADOS"</formula>
    </cfRule>
    <cfRule type="containsText" dxfId="5870" priority="18699" operator="containsText" text="NO SUBSANABLE">
      <formula>NOT(ISERROR(SEARCH("NO SUBSANABLE",Q79)))</formula>
    </cfRule>
    <cfRule type="containsText" dxfId="5869" priority="18700" operator="containsText" text="PENDIENTES POR SUBSANAR">
      <formula>NOT(ISERROR(SEARCH("PENDIENTES POR SUBSANAR",Q79)))</formula>
    </cfRule>
    <cfRule type="containsText" dxfId="5868" priority="18701" operator="containsText" text="SIN OBSERVACIÓN">
      <formula>NOT(ISERROR(SEARCH("SIN OBSERVACIÓN",Q79)))</formula>
    </cfRule>
  </conditionalFormatting>
  <conditionalFormatting sqref="R79">
    <cfRule type="containsBlanks" dxfId="5867" priority="18683">
      <formula>LEN(TRIM(R79))=0</formula>
    </cfRule>
    <cfRule type="cellIs" dxfId="5866" priority="18685" operator="equal">
      <formula>"NO CUMPLEN CON LO SOLICITADO"</formula>
    </cfRule>
    <cfRule type="cellIs" dxfId="5865" priority="18686" operator="equal">
      <formula>"CUMPLEN CON LO SOLICITADO"</formula>
    </cfRule>
    <cfRule type="cellIs" dxfId="5864" priority="18687" operator="equal">
      <formula>"PENDIENTES"</formula>
    </cfRule>
    <cfRule type="cellIs" dxfId="5863" priority="18688" operator="equal">
      <formula>"NINGUNO"</formula>
    </cfRule>
  </conditionalFormatting>
  <conditionalFormatting sqref="H79">
    <cfRule type="notContainsBlanks" dxfId="5862" priority="18682">
      <formula>LEN(TRIM(H79))&gt;0</formula>
    </cfRule>
  </conditionalFormatting>
  <conditionalFormatting sqref="G79">
    <cfRule type="notContainsBlanks" dxfId="5861" priority="18681">
      <formula>LEN(TRIM(G79))&gt;0</formula>
    </cfRule>
  </conditionalFormatting>
  <conditionalFormatting sqref="F79 F82">
    <cfRule type="notContainsBlanks" dxfId="5860" priority="18680">
      <formula>LEN(TRIM(F79))&gt;0</formula>
    </cfRule>
  </conditionalFormatting>
  <conditionalFormatting sqref="E79">
    <cfRule type="notContainsBlanks" dxfId="5859" priority="18679">
      <formula>LEN(TRIM(E79))&gt;0</formula>
    </cfRule>
  </conditionalFormatting>
  <conditionalFormatting sqref="D79">
    <cfRule type="notContainsBlanks" dxfId="5858" priority="18678">
      <formula>LEN(TRIM(D79))&gt;0</formula>
    </cfRule>
  </conditionalFormatting>
  <conditionalFormatting sqref="C79">
    <cfRule type="notContainsBlanks" dxfId="5857" priority="18677">
      <formula>LEN(TRIM(C79))&gt;0</formula>
    </cfRule>
  </conditionalFormatting>
  <conditionalFormatting sqref="I79">
    <cfRule type="notContainsBlanks" dxfId="5856" priority="18676">
      <formula>LEN(TRIM(I79))&gt;0</formula>
    </cfRule>
  </conditionalFormatting>
  <conditionalFormatting sqref="P82 P85">
    <cfRule type="expression" dxfId="5855" priority="18660">
      <formula>Q82="NO SUBSANABLE"</formula>
    </cfRule>
    <cfRule type="expression" dxfId="5854" priority="18662">
      <formula>Q82="REQUERIMIENTOS SUBSANADOS"</formula>
    </cfRule>
    <cfRule type="expression" dxfId="5853" priority="18663">
      <formula>Q82="PENDIENTES POR SUBSANAR"</formula>
    </cfRule>
    <cfRule type="expression" dxfId="5852" priority="18668">
      <formula>Q82="SIN OBSERVACIÓN"</formula>
    </cfRule>
    <cfRule type="containsBlanks" dxfId="5851" priority="18669">
      <formula>LEN(TRIM(P82))=0</formula>
    </cfRule>
  </conditionalFormatting>
  <conditionalFormatting sqref="G82 G85">
    <cfRule type="notContainsBlanks" dxfId="5850" priority="18652">
      <formula>LEN(TRIM(G82))&gt;0</formula>
    </cfRule>
  </conditionalFormatting>
  <conditionalFormatting sqref="F85">
    <cfRule type="notContainsBlanks" dxfId="5849" priority="18651">
      <formula>LEN(TRIM(F85))&gt;0</formula>
    </cfRule>
  </conditionalFormatting>
  <conditionalFormatting sqref="E82 E85">
    <cfRule type="notContainsBlanks" dxfId="5848" priority="18650">
      <formula>LEN(TRIM(E82))&gt;0</formula>
    </cfRule>
  </conditionalFormatting>
  <conditionalFormatting sqref="D82 D85">
    <cfRule type="notContainsBlanks" dxfId="5847" priority="18649">
      <formula>LEN(TRIM(D82))&gt;0</formula>
    </cfRule>
  </conditionalFormatting>
  <conditionalFormatting sqref="C82 C85">
    <cfRule type="notContainsBlanks" dxfId="5846" priority="18648">
      <formula>LEN(TRIM(C82))&gt;0</formula>
    </cfRule>
  </conditionalFormatting>
  <conditionalFormatting sqref="P88">
    <cfRule type="expression" dxfId="5845" priority="18631">
      <formula>Q88="NO SUBSANABLE"</formula>
    </cfRule>
    <cfRule type="expression" dxfId="5844" priority="18633">
      <formula>Q88="REQUERIMIENTOS SUBSANADOS"</formula>
    </cfRule>
    <cfRule type="expression" dxfId="5843" priority="18634">
      <formula>Q88="PENDIENTES POR SUBSANAR"</formula>
    </cfRule>
    <cfRule type="expression" dxfId="5842" priority="18639">
      <formula>Q88="SIN OBSERVACIÓN"</formula>
    </cfRule>
    <cfRule type="containsBlanks" dxfId="5841" priority="18640">
      <formula>LEN(TRIM(P88))=0</formula>
    </cfRule>
  </conditionalFormatting>
  <conditionalFormatting sqref="G88">
    <cfRule type="notContainsBlanks" dxfId="5840" priority="18623">
      <formula>LEN(TRIM(G88))&gt;0</formula>
    </cfRule>
  </conditionalFormatting>
  <conditionalFormatting sqref="F88">
    <cfRule type="notContainsBlanks" dxfId="5839" priority="18622">
      <formula>LEN(TRIM(F88))&gt;0</formula>
    </cfRule>
  </conditionalFormatting>
  <conditionalFormatting sqref="E88">
    <cfRule type="notContainsBlanks" dxfId="5838" priority="18621">
      <formula>LEN(TRIM(E88))&gt;0</formula>
    </cfRule>
  </conditionalFormatting>
  <conditionalFormatting sqref="D88">
    <cfRule type="notContainsBlanks" dxfId="5837" priority="18620">
      <formula>LEN(TRIM(D88))&gt;0</formula>
    </cfRule>
  </conditionalFormatting>
  <conditionalFormatting sqref="C88">
    <cfRule type="notContainsBlanks" dxfId="5836" priority="18619">
      <formula>LEN(TRIM(C88))&gt;0</formula>
    </cfRule>
  </conditionalFormatting>
  <conditionalFormatting sqref="I88">
    <cfRule type="notContainsBlanks" dxfId="5835" priority="18618">
      <formula>LEN(TRIM(I88))&gt;0</formula>
    </cfRule>
  </conditionalFormatting>
  <conditionalFormatting sqref="T79">
    <cfRule type="cellIs" dxfId="5834" priority="18616" operator="equal">
      <formula>"NO"</formula>
    </cfRule>
    <cfRule type="cellIs" dxfId="5833" priority="18617" operator="equal">
      <formula>"SI"</formula>
    </cfRule>
  </conditionalFormatting>
  <conditionalFormatting sqref="P91">
    <cfRule type="expression" dxfId="5832" priority="18598">
      <formula>Q91="NO SUBSANABLE"</formula>
    </cfRule>
    <cfRule type="expression" dxfId="5831" priority="18600">
      <formula>Q91="REQUERIMIENTOS SUBSANADOS"</formula>
    </cfRule>
    <cfRule type="expression" dxfId="5830" priority="18601">
      <formula>Q91="PENDIENTES POR SUBSANAR"</formula>
    </cfRule>
    <cfRule type="expression" dxfId="5829" priority="18606">
      <formula>Q91="SIN OBSERVACIÓN"</formula>
    </cfRule>
    <cfRule type="containsBlanks" dxfId="5828" priority="18607">
      <formula>LEN(TRIM(P91))=0</formula>
    </cfRule>
  </conditionalFormatting>
  <conditionalFormatting sqref="G91">
    <cfRule type="notContainsBlanks" dxfId="5827" priority="18590">
      <formula>LEN(TRIM(G91))&gt;0</formula>
    </cfRule>
  </conditionalFormatting>
  <conditionalFormatting sqref="F91">
    <cfRule type="notContainsBlanks" dxfId="5826" priority="18589">
      <formula>LEN(TRIM(F91))&gt;0</formula>
    </cfRule>
  </conditionalFormatting>
  <conditionalFormatting sqref="E91">
    <cfRule type="notContainsBlanks" dxfId="5825" priority="18588">
      <formula>LEN(TRIM(E91))&gt;0</formula>
    </cfRule>
  </conditionalFormatting>
  <conditionalFormatting sqref="D91">
    <cfRule type="notContainsBlanks" dxfId="5824" priority="18587">
      <formula>LEN(TRIM(D91))&gt;0</formula>
    </cfRule>
  </conditionalFormatting>
  <conditionalFormatting sqref="C91">
    <cfRule type="notContainsBlanks" dxfId="5823" priority="18586">
      <formula>LEN(TRIM(C91))&gt;0</formula>
    </cfRule>
  </conditionalFormatting>
  <conditionalFormatting sqref="I91">
    <cfRule type="notContainsBlanks" dxfId="5822" priority="18585">
      <formula>LEN(TRIM(I91))&gt;0</formula>
    </cfRule>
  </conditionalFormatting>
  <conditionalFormatting sqref="N101">
    <cfRule type="expression" dxfId="5821" priority="18504">
      <formula>N101=" "</formula>
    </cfRule>
    <cfRule type="expression" dxfId="5820" priority="18505">
      <formula>N101="NO PRESENTÓ CERTIFICADO"</formula>
    </cfRule>
    <cfRule type="expression" dxfId="5819" priority="18506">
      <formula>N101="PRESENTÓ CERTIFICADO"</formula>
    </cfRule>
  </conditionalFormatting>
  <conditionalFormatting sqref="P101">
    <cfRule type="expression" dxfId="5818" priority="18485">
      <formula>Q101="NO SUBSANABLE"</formula>
    </cfRule>
    <cfRule type="expression" dxfId="5817" priority="18487">
      <formula>Q101="REQUERIMIENTOS SUBSANADOS"</formula>
    </cfRule>
    <cfRule type="expression" dxfId="5816" priority="18488">
      <formula>Q101="PENDIENTES POR SUBSANAR"</formula>
    </cfRule>
    <cfRule type="expression" dxfId="5815" priority="18493">
      <formula>Q101="SIN OBSERVACIÓN"</formula>
    </cfRule>
    <cfRule type="containsBlanks" dxfId="5814" priority="18494">
      <formula>LEN(TRIM(P101))=0</formula>
    </cfRule>
  </conditionalFormatting>
  <conditionalFormatting sqref="O101">
    <cfRule type="cellIs" dxfId="5813" priority="18486" operator="equal">
      <formula>"PENDIENTE POR DESCRIPCIÓN"</formula>
    </cfRule>
    <cfRule type="cellIs" dxfId="5812" priority="18490" operator="equal">
      <formula>"DESCRIPCIÓN INSUFICIENTE"</formula>
    </cfRule>
    <cfRule type="cellIs" dxfId="5811" priority="18491" operator="equal">
      <formula>"NO ESTÁ ACORDE A ITEM 5.2.1 (T.R.)"</formula>
    </cfRule>
    <cfRule type="cellIs" dxfId="5810" priority="18492" operator="equal">
      <formula>"ACORDE A ITEM 5.2.1 (T.R.)"</formula>
    </cfRule>
  </conditionalFormatting>
  <conditionalFormatting sqref="Q101">
    <cfRule type="containsBlanks" dxfId="5809" priority="18480">
      <formula>LEN(TRIM(Q101))=0</formula>
    </cfRule>
    <cfRule type="cellIs" dxfId="5808" priority="18489" operator="equal">
      <formula>"REQUERIMIENTOS SUBSANADOS"</formula>
    </cfRule>
    <cfRule type="containsText" dxfId="5807" priority="18495" operator="containsText" text="NO SUBSANABLE">
      <formula>NOT(ISERROR(SEARCH("NO SUBSANABLE",Q101)))</formula>
    </cfRule>
    <cfRule type="containsText" dxfId="5806" priority="18496" operator="containsText" text="PENDIENTES POR SUBSANAR">
      <formula>NOT(ISERROR(SEARCH("PENDIENTES POR SUBSANAR",Q101)))</formula>
    </cfRule>
    <cfRule type="containsText" dxfId="5805" priority="18497" operator="containsText" text="SIN OBSERVACIÓN">
      <formula>NOT(ISERROR(SEARCH("SIN OBSERVACIÓN",Q101)))</formula>
    </cfRule>
  </conditionalFormatting>
  <conditionalFormatting sqref="R101">
    <cfRule type="containsBlanks" dxfId="5804" priority="18479">
      <formula>LEN(TRIM(R101))=0</formula>
    </cfRule>
    <cfRule type="cellIs" dxfId="5803" priority="18481" operator="equal">
      <formula>"NO CUMPLEN CON LO SOLICITADO"</formula>
    </cfRule>
    <cfRule type="cellIs" dxfId="5802" priority="18482" operator="equal">
      <formula>"CUMPLEN CON LO SOLICITADO"</formula>
    </cfRule>
    <cfRule type="cellIs" dxfId="5801" priority="18483" operator="equal">
      <formula>"PENDIENTES"</formula>
    </cfRule>
    <cfRule type="cellIs" dxfId="5800" priority="18484" operator="equal">
      <formula>"NINGUNO"</formula>
    </cfRule>
  </conditionalFormatting>
  <conditionalFormatting sqref="H101">
    <cfRule type="notContainsBlanks" dxfId="5799" priority="18478">
      <formula>LEN(TRIM(H101))&gt;0</formula>
    </cfRule>
  </conditionalFormatting>
  <conditionalFormatting sqref="G101">
    <cfRule type="notContainsBlanks" dxfId="5798" priority="18477">
      <formula>LEN(TRIM(G101))&gt;0</formula>
    </cfRule>
  </conditionalFormatting>
  <conditionalFormatting sqref="F101">
    <cfRule type="notContainsBlanks" dxfId="5797" priority="18476">
      <formula>LEN(TRIM(F101))&gt;0</formula>
    </cfRule>
  </conditionalFormatting>
  <conditionalFormatting sqref="E101">
    <cfRule type="notContainsBlanks" dxfId="5796" priority="18475">
      <formula>LEN(TRIM(E101))&gt;0</formula>
    </cfRule>
  </conditionalFormatting>
  <conditionalFormatting sqref="D101">
    <cfRule type="notContainsBlanks" dxfId="5795" priority="18474">
      <formula>LEN(TRIM(D101))&gt;0</formula>
    </cfRule>
  </conditionalFormatting>
  <conditionalFormatting sqref="C101">
    <cfRule type="notContainsBlanks" dxfId="5794" priority="18473">
      <formula>LEN(TRIM(C101))&gt;0</formula>
    </cfRule>
  </conditionalFormatting>
  <conditionalFormatting sqref="I101">
    <cfRule type="notContainsBlanks" dxfId="5793" priority="18472">
      <formula>LEN(TRIM(I101))&gt;0</formula>
    </cfRule>
  </conditionalFormatting>
  <conditionalFormatting sqref="G104 G107">
    <cfRule type="notContainsBlanks" dxfId="5792" priority="18448">
      <formula>LEN(TRIM(G104))&gt;0</formula>
    </cfRule>
  </conditionalFormatting>
  <conditionalFormatting sqref="F104 F107 F110">
    <cfRule type="notContainsBlanks" dxfId="5791" priority="18447">
      <formula>LEN(TRIM(F104))&gt;0</formula>
    </cfRule>
  </conditionalFormatting>
  <conditionalFormatting sqref="E104 E107">
    <cfRule type="notContainsBlanks" dxfId="5790" priority="18446">
      <formula>LEN(TRIM(E104))&gt;0</formula>
    </cfRule>
  </conditionalFormatting>
  <conditionalFormatting sqref="D104 D107">
    <cfRule type="notContainsBlanks" dxfId="5789" priority="18445">
      <formula>LEN(TRIM(D104))&gt;0</formula>
    </cfRule>
  </conditionalFormatting>
  <conditionalFormatting sqref="C104 C107">
    <cfRule type="notContainsBlanks" dxfId="5788" priority="18444">
      <formula>LEN(TRIM(C104))&gt;0</formula>
    </cfRule>
  </conditionalFormatting>
  <conditionalFormatting sqref="G110">
    <cfRule type="notContainsBlanks" dxfId="5787" priority="18419">
      <formula>LEN(TRIM(G110))&gt;0</formula>
    </cfRule>
  </conditionalFormatting>
  <conditionalFormatting sqref="E110">
    <cfRule type="notContainsBlanks" dxfId="5786" priority="18417">
      <formula>LEN(TRIM(E110))&gt;0</formula>
    </cfRule>
  </conditionalFormatting>
  <conditionalFormatting sqref="D110">
    <cfRule type="notContainsBlanks" dxfId="5785" priority="18416">
      <formula>LEN(TRIM(D110))&gt;0</formula>
    </cfRule>
  </conditionalFormatting>
  <conditionalFormatting sqref="C110">
    <cfRule type="notContainsBlanks" dxfId="5784" priority="18415">
      <formula>LEN(TRIM(C110))&gt;0</formula>
    </cfRule>
  </conditionalFormatting>
  <conditionalFormatting sqref="T101">
    <cfRule type="cellIs" dxfId="5783" priority="18412" operator="equal">
      <formula>"NO"</formula>
    </cfRule>
    <cfRule type="cellIs" dxfId="5782" priority="18413" operator="equal">
      <formula>"SI"</formula>
    </cfRule>
  </conditionalFormatting>
  <conditionalFormatting sqref="G113">
    <cfRule type="notContainsBlanks" dxfId="5781" priority="18386">
      <formula>LEN(TRIM(G113))&gt;0</formula>
    </cfRule>
  </conditionalFormatting>
  <conditionalFormatting sqref="F113">
    <cfRule type="notContainsBlanks" dxfId="5780" priority="18385">
      <formula>LEN(TRIM(F113))&gt;0</formula>
    </cfRule>
  </conditionalFormatting>
  <conditionalFormatting sqref="E113">
    <cfRule type="notContainsBlanks" dxfId="5779" priority="18384">
      <formula>LEN(TRIM(E113))&gt;0</formula>
    </cfRule>
  </conditionalFormatting>
  <conditionalFormatting sqref="D113">
    <cfRule type="notContainsBlanks" dxfId="5778" priority="18383">
      <formula>LEN(TRIM(D113))&gt;0</formula>
    </cfRule>
  </conditionalFormatting>
  <conditionalFormatting sqref="C113">
    <cfRule type="notContainsBlanks" dxfId="5777" priority="18382">
      <formula>LEN(TRIM(C113))&gt;0</formula>
    </cfRule>
  </conditionalFormatting>
  <conditionalFormatting sqref="G123">
    <cfRule type="notContainsBlanks" dxfId="5776" priority="18273">
      <formula>LEN(TRIM(G123))&gt;0</formula>
    </cfRule>
  </conditionalFormatting>
  <conditionalFormatting sqref="F123">
    <cfRule type="notContainsBlanks" dxfId="5775" priority="18272">
      <formula>LEN(TRIM(F123))&gt;0</formula>
    </cfRule>
  </conditionalFormatting>
  <conditionalFormatting sqref="E123">
    <cfRule type="notContainsBlanks" dxfId="5774" priority="18271">
      <formula>LEN(TRIM(E123))&gt;0</formula>
    </cfRule>
  </conditionalFormatting>
  <conditionalFormatting sqref="D123">
    <cfRule type="notContainsBlanks" dxfId="5773" priority="18270">
      <formula>LEN(TRIM(D123))&gt;0</formula>
    </cfRule>
  </conditionalFormatting>
  <conditionalFormatting sqref="C123">
    <cfRule type="notContainsBlanks" dxfId="5772" priority="18269">
      <formula>LEN(TRIM(C123))&gt;0</formula>
    </cfRule>
  </conditionalFormatting>
  <conditionalFormatting sqref="G126 G129">
    <cfRule type="notContainsBlanks" dxfId="5771" priority="18244">
      <formula>LEN(TRIM(G126))&gt;0</formula>
    </cfRule>
  </conditionalFormatting>
  <conditionalFormatting sqref="F126">
    <cfRule type="notContainsBlanks" dxfId="5770" priority="18243">
      <formula>LEN(TRIM(F126))&gt;0</formula>
    </cfRule>
  </conditionalFormatting>
  <conditionalFormatting sqref="E126 E129">
    <cfRule type="notContainsBlanks" dxfId="5769" priority="18242">
      <formula>LEN(TRIM(E126))&gt;0</formula>
    </cfRule>
  </conditionalFormatting>
  <conditionalFormatting sqref="D126 D129">
    <cfRule type="notContainsBlanks" dxfId="5768" priority="18241">
      <formula>LEN(TRIM(D126))&gt;0</formula>
    </cfRule>
  </conditionalFormatting>
  <conditionalFormatting sqref="C126 C129">
    <cfRule type="notContainsBlanks" dxfId="5767" priority="18240">
      <formula>LEN(TRIM(C126))&gt;0</formula>
    </cfRule>
  </conditionalFormatting>
  <conditionalFormatting sqref="G132">
    <cfRule type="notContainsBlanks" dxfId="5766" priority="18215">
      <formula>LEN(TRIM(G132))&gt;0</formula>
    </cfRule>
  </conditionalFormatting>
  <conditionalFormatting sqref="F132">
    <cfRule type="notContainsBlanks" dxfId="5765" priority="18214">
      <formula>LEN(TRIM(F132))&gt;0</formula>
    </cfRule>
  </conditionalFormatting>
  <conditionalFormatting sqref="E132">
    <cfRule type="notContainsBlanks" dxfId="5764" priority="18213">
      <formula>LEN(TRIM(E132))&gt;0</formula>
    </cfRule>
  </conditionalFormatting>
  <conditionalFormatting sqref="D132">
    <cfRule type="notContainsBlanks" dxfId="5763" priority="18212">
      <formula>LEN(TRIM(D132))&gt;0</formula>
    </cfRule>
  </conditionalFormatting>
  <conditionalFormatting sqref="C132">
    <cfRule type="notContainsBlanks" dxfId="5762" priority="18211">
      <formula>LEN(TRIM(C132))&gt;0</formula>
    </cfRule>
  </conditionalFormatting>
  <conditionalFormatting sqref="T123">
    <cfRule type="cellIs" dxfId="5761" priority="18208" operator="equal">
      <formula>"NO"</formula>
    </cfRule>
    <cfRule type="cellIs" dxfId="5760" priority="18209" operator="equal">
      <formula>"SI"</formula>
    </cfRule>
  </conditionalFormatting>
  <conditionalFormatting sqref="G135">
    <cfRule type="notContainsBlanks" dxfId="5759" priority="18182">
      <formula>LEN(TRIM(G135))&gt;0</formula>
    </cfRule>
  </conditionalFormatting>
  <conditionalFormatting sqref="E135">
    <cfRule type="notContainsBlanks" dxfId="5758" priority="18180">
      <formula>LEN(TRIM(E135))&gt;0</formula>
    </cfRule>
  </conditionalFormatting>
  <conditionalFormatting sqref="D135">
    <cfRule type="notContainsBlanks" dxfId="5757" priority="18179">
      <formula>LEN(TRIM(D135))&gt;0</formula>
    </cfRule>
  </conditionalFormatting>
  <conditionalFormatting sqref="C135">
    <cfRule type="notContainsBlanks" dxfId="5756" priority="18178">
      <formula>LEN(TRIM(C135))&gt;0</formula>
    </cfRule>
  </conditionalFormatting>
  <conditionalFormatting sqref="N19">
    <cfRule type="expression" dxfId="5755" priority="15868">
      <formula>N19=" "</formula>
    </cfRule>
    <cfRule type="expression" dxfId="5754" priority="15869">
      <formula>N19="NO PRESENTÓ CERTIFICADO"</formula>
    </cfRule>
    <cfRule type="expression" dxfId="5753" priority="15870">
      <formula>N19="PRESENTÓ CERTIFICADO"</formula>
    </cfRule>
  </conditionalFormatting>
  <conditionalFormatting sqref="O19">
    <cfRule type="cellIs" dxfId="5752" priority="15864" operator="equal">
      <formula>"PENDIENTE POR DESCRIPCIÓN"</formula>
    </cfRule>
    <cfRule type="cellIs" dxfId="5751" priority="15865" operator="equal">
      <formula>"DESCRIPCIÓN INSUFICIENTE"</formula>
    </cfRule>
    <cfRule type="cellIs" dxfId="5750" priority="15866" operator="equal">
      <formula>"NO ESTÁ ACORDE A ITEM 5.2.1 (T.R.)"</formula>
    </cfRule>
    <cfRule type="cellIs" dxfId="5749" priority="15867" operator="equal">
      <formula>"ACORDE A ITEM 5.2.1 (T.R.)"</formula>
    </cfRule>
  </conditionalFormatting>
  <conditionalFormatting sqref="Q19">
    <cfRule type="containsBlanks" dxfId="5748" priority="15855">
      <formula>LEN(TRIM(Q19))=0</formula>
    </cfRule>
    <cfRule type="cellIs" dxfId="5747" priority="15860" operator="equal">
      <formula>"REQUERIMIENTOS SUBSANADOS"</formula>
    </cfRule>
    <cfRule type="containsText" dxfId="5746" priority="15861" operator="containsText" text="NO SUBSANABLE">
      <formula>NOT(ISERROR(SEARCH("NO SUBSANABLE",Q19)))</formula>
    </cfRule>
    <cfRule type="containsText" dxfId="5745" priority="15862" operator="containsText" text="PENDIENTES POR SUBSANAR">
      <formula>NOT(ISERROR(SEARCH("PENDIENTES POR SUBSANAR",Q19)))</formula>
    </cfRule>
    <cfRule type="containsText" dxfId="5744" priority="15863" operator="containsText" text="SIN OBSERVACIÓN">
      <formula>NOT(ISERROR(SEARCH("SIN OBSERVACIÓN",Q19)))</formula>
    </cfRule>
  </conditionalFormatting>
  <conditionalFormatting sqref="R19">
    <cfRule type="containsBlanks" dxfId="5743" priority="15854">
      <formula>LEN(TRIM(R19))=0</formula>
    </cfRule>
    <cfRule type="cellIs" dxfId="5742" priority="15856" operator="equal">
      <formula>"NO CUMPLEN CON LO SOLICITADO"</formula>
    </cfRule>
    <cfRule type="cellIs" dxfId="5741" priority="15857" operator="equal">
      <formula>"CUMPLEN CON LO SOLICITADO"</formula>
    </cfRule>
    <cfRule type="cellIs" dxfId="5740" priority="15858" operator="equal">
      <formula>"PENDIENTES"</formula>
    </cfRule>
    <cfRule type="cellIs" dxfId="5739" priority="15859" operator="equal">
      <formula>"NINGUNO"</formula>
    </cfRule>
  </conditionalFormatting>
  <conditionalFormatting sqref="P66">
    <cfRule type="expression" dxfId="5738" priority="15813">
      <formula>Q66="NO SUBSANABLE"</formula>
    </cfRule>
    <cfRule type="expression" dxfId="5737" priority="15814">
      <formula>Q66="REQUERIMIENTOS SUBSANADOS"</formula>
    </cfRule>
    <cfRule type="expression" dxfId="5736" priority="15815">
      <formula>Q66="PENDIENTES POR SUBSANAR"</formula>
    </cfRule>
    <cfRule type="expression" dxfId="5735" priority="15817">
      <formula>Q66="SIN OBSERVACIÓN"</formula>
    </cfRule>
    <cfRule type="containsBlanks" dxfId="5734" priority="15818">
      <formula>LEN(TRIM(P66))=0</formula>
    </cfRule>
  </conditionalFormatting>
  <conditionalFormatting sqref="B358">
    <cfRule type="cellIs" dxfId="5733" priority="14582" operator="equal">
      <formula>"NO CUMPLE CON LA EXPERIENCIA REQUERIDA"</formula>
    </cfRule>
    <cfRule type="cellIs" dxfId="5732" priority="14583" operator="equal">
      <formula>"CUMPLE CON LA EXPERIENCIA REQUERIDA"</formula>
    </cfRule>
  </conditionalFormatting>
  <conditionalFormatting sqref="H343">
    <cfRule type="notContainsBlanks" dxfId="5731" priority="14581">
      <formula>LEN(TRIM(H343))&gt;0</formula>
    </cfRule>
  </conditionalFormatting>
  <conditionalFormatting sqref="G343">
    <cfRule type="notContainsBlanks" dxfId="5730" priority="14580">
      <formula>LEN(TRIM(G343))&gt;0</formula>
    </cfRule>
  </conditionalFormatting>
  <conditionalFormatting sqref="F343">
    <cfRule type="notContainsBlanks" dxfId="5729" priority="14579">
      <formula>LEN(TRIM(F343))&gt;0</formula>
    </cfRule>
  </conditionalFormatting>
  <conditionalFormatting sqref="E343">
    <cfRule type="notContainsBlanks" dxfId="5728" priority="14578">
      <formula>LEN(TRIM(E343))&gt;0</formula>
    </cfRule>
  </conditionalFormatting>
  <conditionalFormatting sqref="D343">
    <cfRule type="notContainsBlanks" dxfId="5727" priority="14577">
      <formula>LEN(TRIM(D343))&gt;0</formula>
    </cfRule>
  </conditionalFormatting>
  <conditionalFormatting sqref="C343">
    <cfRule type="notContainsBlanks" dxfId="5726" priority="14576">
      <formula>LEN(TRIM(C343))&gt;0</formula>
    </cfRule>
  </conditionalFormatting>
  <conditionalFormatting sqref="I343">
    <cfRule type="notContainsBlanks" dxfId="5725" priority="14575">
      <formula>LEN(TRIM(I343))&gt;0</formula>
    </cfRule>
  </conditionalFormatting>
  <conditionalFormatting sqref="H346">
    <cfRule type="notContainsBlanks" dxfId="5724" priority="14552">
      <formula>LEN(TRIM(H346))&gt;0</formula>
    </cfRule>
  </conditionalFormatting>
  <conditionalFormatting sqref="G346 G349">
    <cfRule type="notContainsBlanks" dxfId="5723" priority="14551">
      <formula>LEN(TRIM(G346))&gt;0</formula>
    </cfRule>
  </conditionalFormatting>
  <conditionalFormatting sqref="F346">
    <cfRule type="notContainsBlanks" dxfId="5722" priority="14550">
      <formula>LEN(TRIM(F346))&gt;0</formula>
    </cfRule>
  </conditionalFormatting>
  <conditionalFormatting sqref="E346 E349">
    <cfRule type="notContainsBlanks" dxfId="5721" priority="14549">
      <formula>LEN(TRIM(E346))&gt;0</formula>
    </cfRule>
  </conditionalFormatting>
  <conditionalFormatting sqref="D346 D349">
    <cfRule type="notContainsBlanks" dxfId="5720" priority="14548">
      <formula>LEN(TRIM(D346))&gt;0</formula>
    </cfRule>
  </conditionalFormatting>
  <conditionalFormatting sqref="C346 C349">
    <cfRule type="notContainsBlanks" dxfId="5719" priority="14547">
      <formula>LEN(TRIM(C346))&gt;0</formula>
    </cfRule>
  </conditionalFormatting>
  <conditionalFormatting sqref="I349">
    <cfRule type="notContainsBlanks" dxfId="5718" priority="14546">
      <formula>LEN(TRIM(I349))&gt;0</formula>
    </cfRule>
  </conditionalFormatting>
  <conditionalFormatting sqref="G352">
    <cfRule type="notContainsBlanks" dxfId="5717" priority="14522">
      <formula>LEN(TRIM(G352))&gt;0</formula>
    </cfRule>
  </conditionalFormatting>
  <conditionalFormatting sqref="E352">
    <cfRule type="notContainsBlanks" dxfId="5716" priority="14520">
      <formula>LEN(TRIM(E352))&gt;0</formula>
    </cfRule>
  </conditionalFormatting>
  <conditionalFormatting sqref="D352">
    <cfRule type="notContainsBlanks" dxfId="5715" priority="14519">
      <formula>LEN(TRIM(D352))&gt;0</formula>
    </cfRule>
  </conditionalFormatting>
  <conditionalFormatting sqref="C352">
    <cfRule type="notContainsBlanks" dxfId="5714" priority="14518">
      <formula>LEN(TRIM(C352))&gt;0</formula>
    </cfRule>
  </conditionalFormatting>
  <conditionalFormatting sqref="T343">
    <cfRule type="cellIs" dxfId="5713" priority="14515" operator="equal">
      <formula>"NO"</formula>
    </cfRule>
    <cfRule type="cellIs" dxfId="5712" priority="14516" operator="equal">
      <formula>"SI"</formula>
    </cfRule>
  </conditionalFormatting>
  <conditionalFormatting sqref="P355">
    <cfRule type="expression" dxfId="5711" priority="14497">
      <formula>Q355="NO SUBSANABLE"</formula>
    </cfRule>
    <cfRule type="expression" dxfId="5710" priority="14499">
      <formula>Q355="REQUERIMIENTOS SUBSANADOS"</formula>
    </cfRule>
    <cfRule type="expression" dxfId="5709" priority="14500">
      <formula>Q355="PENDIENTES POR SUBSANAR"</formula>
    </cfRule>
    <cfRule type="expression" dxfId="5708" priority="14505">
      <formula>Q355="SIN OBSERVACIÓN"</formula>
    </cfRule>
    <cfRule type="containsBlanks" dxfId="5707" priority="14506">
      <formula>LEN(TRIM(P355))=0</formula>
    </cfRule>
  </conditionalFormatting>
  <conditionalFormatting sqref="G355">
    <cfRule type="notContainsBlanks" dxfId="5706" priority="14489">
      <formula>LEN(TRIM(G355))&gt;0</formula>
    </cfRule>
  </conditionalFormatting>
  <conditionalFormatting sqref="E355">
    <cfRule type="notContainsBlanks" dxfId="5705" priority="14487">
      <formula>LEN(TRIM(E355))&gt;0</formula>
    </cfRule>
  </conditionalFormatting>
  <conditionalFormatting sqref="D355">
    <cfRule type="notContainsBlanks" dxfId="5704" priority="14486">
      <formula>LEN(TRIM(D355))&gt;0</formula>
    </cfRule>
  </conditionalFormatting>
  <conditionalFormatting sqref="C355">
    <cfRule type="notContainsBlanks" dxfId="5703" priority="14485">
      <formula>LEN(TRIM(C355))&gt;0</formula>
    </cfRule>
  </conditionalFormatting>
  <conditionalFormatting sqref="N365">
    <cfRule type="expression" dxfId="5702" priority="14409">
      <formula>N365=" "</formula>
    </cfRule>
    <cfRule type="expression" dxfId="5701" priority="14410">
      <formula>N365="NO PRESENTÓ CERTIFICADO"</formula>
    </cfRule>
    <cfRule type="expression" dxfId="5700" priority="14411">
      <formula>N365="PRESENTÓ CERTIFICADO"</formula>
    </cfRule>
  </conditionalFormatting>
  <conditionalFormatting sqref="O365">
    <cfRule type="cellIs" dxfId="5699" priority="14395" operator="equal">
      <formula>"PENDIENTE POR DESCRIPCIÓN"</formula>
    </cfRule>
    <cfRule type="cellIs" dxfId="5698" priority="14399" operator="equal">
      <formula>"DESCRIPCIÓN INSUFICIENTE"</formula>
    </cfRule>
    <cfRule type="cellIs" dxfId="5697" priority="14400" operator="equal">
      <formula>"NO ESTÁ ACORDE A ITEM 5.2.1 (T.R.)"</formula>
    </cfRule>
    <cfRule type="cellIs" dxfId="5696" priority="14401" operator="equal">
      <formula>"ACORDE A ITEM 5.2.1 (T.R.)"</formula>
    </cfRule>
  </conditionalFormatting>
  <conditionalFormatting sqref="Q365">
    <cfRule type="containsBlanks" dxfId="5695" priority="14389">
      <formula>LEN(TRIM(Q365))=0</formula>
    </cfRule>
    <cfRule type="cellIs" dxfId="5694" priority="14398" operator="equal">
      <formula>"REQUERIMIENTOS SUBSANADOS"</formula>
    </cfRule>
    <cfRule type="containsText" dxfId="5693" priority="14404" operator="containsText" text="NO SUBSANABLE">
      <formula>NOT(ISERROR(SEARCH("NO SUBSANABLE",Q365)))</formula>
    </cfRule>
    <cfRule type="containsText" dxfId="5692" priority="14405" operator="containsText" text="PENDIENTES POR SUBSANAR">
      <formula>NOT(ISERROR(SEARCH("PENDIENTES POR SUBSANAR",Q365)))</formula>
    </cfRule>
    <cfRule type="containsText" dxfId="5691" priority="14406" operator="containsText" text="SIN OBSERVACIÓN">
      <formula>NOT(ISERROR(SEARCH("SIN OBSERVACIÓN",Q365)))</formula>
    </cfRule>
  </conditionalFormatting>
  <conditionalFormatting sqref="R365">
    <cfRule type="containsBlanks" dxfId="5690" priority="14388">
      <formula>LEN(TRIM(R365))=0</formula>
    </cfRule>
    <cfRule type="cellIs" dxfId="5689" priority="14390" operator="equal">
      <formula>"NO CUMPLEN CON LO SOLICITADO"</formula>
    </cfRule>
    <cfRule type="cellIs" dxfId="5688" priority="14391" operator="equal">
      <formula>"CUMPLEN CON LO SOLICITADO"</formula>
    </cfRule>
    <cfRule type="cellIs" dxfId="5687" priority="14392" operator="equal">
      <formula>"PENDIENTES"</formula>
    </cfRule>
    <cfRule type="cellIs" dxfId="5686" priority="14393" operator="equal">
      <formula>"NINGUNO"</formula>
    </cfRule>
  </conditionalFormatting>
  <conditionalFormatting sqref="B380">
    <cfRule type="cellIs" dxfId="5685" priority="14384" operator="equal">
      <formula>"NO CUMPLE CON LA EXPERIENCIA REQUERIDA"</formula>
    </cfRule>
    <cfRule type="cellIs" dxfId="5684" priority="14385" operator="equal">
      <formula>"CUMPLE CON LA EXPERIENCIA REQUERIDA"</formula>
    </cfRule>
  </conditionalFormatting>
  <conditionalFormatting sqref="H365">
    <cfRule type="notContainsBlanks" dxfId="5683" priority="14383">
      <formula>LEN(TRIM(H365))&gt;0</formula>
    </cfRule>
  </conditionalFormatting>
  <conditionalFormatting sqref="G365">
    <cfRule type="notContainsBlanks" dxfId="5682" priority="14382">
      <formula>LEN(TRIM(G365))&gt;0</formula>
    </cfRule>
  </conditionalFormatting>
  <conditionalFormatting sqref="F365">
    <cfRule type="notContainsBlanks" dxfId="5681" priority="14381">
      <formula>LEN(TRIM(F365))&gt;0</formula>
    </cfRule>
  </conditionalFormatting>
  <conditionalFormatting sqref="E365">
    <cfRule type="notContainsBlanks" dxfId="5680" priority="14380">
      <formula>LEN(TRIM(E365))&gt;0</formula>
    </cfRule>
  </conditionalFormatting>
  <conditionalFormatting sqref="D365">
    <cfRule type="notContainsBlanks" dxfId="5679" priority="14379">
      <formula>LEN(TRIM(D365))&gt;0</formula>
    </cfRule>
  </conditionalFormatting>
  <conditionalFormatting sqref="C365">
    <cfRule type="notContainsBlanks" dxfId="5678" priority="14378">
      <formula>LEN(TRIM(C365))&gt;0</formula>
    </cfRule>
  </conditionalFormatting>
  <conditionalFormatting sqref="I365">
    <cfRule type="notContainsBlanks" dxfId="5677" priority="14377">
      <formula>LEN(TRIM(I365))&gt;0</formula>
    </cfRule>
  </conditionalFormatting>
  <conditionalFormatting sqref="P368">
    <cfRule type="expression" dxfId="5676" priority="14361">
      <formula>Q368="NO SUBSANABLE"</formula>
    </cfRule>
    <cfRule type="expression" dxfId="5675" priority="14363">
      <formula>Q368="REQUERIMIENTOS SUBSANADOS"</formula>
    </cfRule>
    <cfRule type="expression" dxfId="5674" priority="14364">
      <formula>Q368="PENDIENTES POR SUBSANAR"</formula>
    </cfRule>
    <cfRule type="expression" dxfId="5673" priority="14369">
      <formula>Q368="SIN OBSERVACIÓN"</formula>
    </cfRule>
    <cfRule type="containsBlanks" dxfId="5672" priority="14370">
      <formula>LEN(TRIM(P368))=0</formula>
    </cfRule>
  </conditionalFormatting>
  <conditionalFormatting sqref="G368 G371">
    <cfRule type="notContainsBlanks" dxfId="5671" priority="14353">
      <formula>LEN(TRIM(G368))&gt;0</formula>
    </cfRule>
  </conditionalFormatting>
  <conditionalFormatting sqref="F368 F371">
    <cfRule type="notContainsBlanks" dxfId="5670" priority="14352">
      <formula>LEN(TRIM(F368))&gt;0</formula>
    </cfRule>
  </conditionalFormatting>
  <conditionalFormatting sqref="E368 E371">
    <cfRule type="notContainsBlanks" dxfId="5669" priority="14351">
      <formula>LEN(TRIM(E368))&gt;0</formula>
    </cfRule>
  </conditionalFormatting>
  <conditionalFormatting sqref="D368 D371">
    <cfRule type="notContainsBlanks" dxfId="5668" priority="14350">
      <formula>LEN(TRIM(D368))&gt;0</formula>
    </cfRule>
  </conditionalFormatting>
  <conditionalFormatting sqref="C368 C371">
    <cfRule type="notContainsBlanks" dxfId="5667" priority="14349">
      <formula>LEN(TRIM(C368))&gt;0</formula>
    </cfRule>
  </conditionalFormatting>
  <conditionalFormatting sqref="O374">
    <cfRule type="cellIs" dxfId="5666" priority="14333" operator="equal">
      <formula>"PENDIENTE POR DESCRIPCIÓN"</formula>
    </cfRule>
    <cfRule type="cellIs" dxfId="5665" priority="14337" operator="equal">
      <formula>"DESCRIPCIÓN INSUFICIENTE"</formula>
    </cfRule>
    <cfRule type="cellIs" dxfId="5664" priority="14338" operator="equal">
      <formula>"NO ESTÁ ACORDE A ITEM 5.2.1 (T.R.)"</formula>
    </cfRule>
    <cfRule type="cellIs" dxfId="5663" priority="14339" operator="equal">
      <formula>"ACORDE A ITEM 5.2.1 (T.R.)"</formula>
    </cfRule>
  </conditionalFormatting>
  <conditionalFormatting sqref="Q374">
    <cfRule type="containsBlanks" dxfId="5662" priority="14327">
      <formula>LEN(TRIM(Q374))=0</formula>
    </cfRule>
    <cfRule type="cellIs" dxfId="5661" priority="14336" operator="equal">
      <formula>"REQUERIMIENTOS SUBSANADOS"</formula>
    </cfRule>
    <cfRule type="containsText" dxfId="5660" priority="14342" operator="containsText" text="NO SUBSANABLE">
      <formula>NOT(ISERROR(SEARCH("NO SUBSANABLE",Q374)))</formula>
    </cfRule>
    <cfRule type="containsText" dxfId="5659" priority="14343" operator="containsText" text="PENDIENTES POR SUBSANAR">
      <formula>NOT(ISERROR(SEARCH("PENDIENTES POR SUBSANAR",Q374)))</formula>
    </cfRule>
    <cfRule type="containsText" dxfId="5658" priority="14344" operator="containsText" text="SIN OBSERVACIÓN">
      <formula>NOT(ISERROR(SEARCH("SIN OBSERVACIÓN",Q374)))</formula>
    </cfRule>
  </conditionalFormatting>
  <conditionalFormatting sqref="R374">
    <cfRule type="containsBlanks" dxfId="5657" priority="14326">
      <formula>LEN(TRIM(R374))=0</formula>
    </cfRule>
    <cfRule type="cellIs" dxfId="5656" priority="14328" operator="equal">
      <formula>"NO CUMPLEN CON LO SOLICITADO"</formula>
    </cfRule>
    <cfRule type="cellIs" dxfId="5655" priority="14329" operator="equal">
      <formula>"CUMPLEN CON LO SOLICITADO"</formula>
    </cfRule>
    <cfRule type="cellIs" dxfId="5654" priority="14330" operator="equal">
      <formula>"PENDIENTES"</formula>
    </cfRule>
    <cfRule type="cellIs" dxfId="5653" priority="14331" operator="equal">
      <formula>"NINGUNO"</formula>
    </cfRule>
  </conditionalFormatting>
  <conditionalFormatting sqref="G374">
    <cfRule type="notContainsBlanks" dxfId="5652" priority="14324">
      <formula>LEN(TRIM(G374))&gt;0</formula>
    </cfRule>
  </conditionalFormatting>
  <conditionalFormatting sqref="F374">
    <cfRule type="notContainsBlanks" dxfId="5651" priority="14323">
      <formula>LEN(TRIM(F374))&gt;0</formula>
    </cfRule>
  </conditionalFormatting>
  <conditionalFormatting sqref="E374">
    <cfRule type="notContainsBlanks" dxfId="5650" priority="14322">
      <formula>LEN(TRIM(E374))&gt;0</formula>
    </cfRule>
  </conditionalFormatting>
  <conditionalFormatting sqref="D374">
    <cfRule type="notContainsBlanks" dxfId="5649" priority="14321">
      <formula>LEN(TRIM(D374))&gt;0</formula>
    </cfRule>
  </conditionalFormatting>
  <conditionalFormatting sqref="C374">
    <cfRule type="notContainsBlanks" dxfId="5648" priority="14320">
      <formula>LEN(TRIM(C374))&gt;0</formula>
    </cfRule>
  </conditionalFormatting>
  <conditionalFormatting sqref="T365">
    <cfRule type="cellIs" dxfId="5647" priority="14317" operator="equal">
      <formula>"NO"</formula>
    </cfRule>
    <cfRule type="cellIs" dxfId="5646" priority="14318" operator="equal">
      <formula>"SI"</formula>
    </cfRule>
  </conditionalFormatting>
  <conditionalFormatting sqref="G377">
    <cfRule type="notContainsBlanks" dxfId="5645" priority="14291">
      <formula>LEN(TRIM(G377))&gt;0</formula>
    </cfRule>
  </conditionalFormatting>
  <conditionalFormatting sqref="F377">
    <cfRule type="notContainsBlanks" dxfId="5644" priority="14290">
      <formula>LEN(TRIM(F377))&gt;0</formula>
    </cfRule>
  </conditionalFormatting>
  <conditionalFormatting sqref="E377">
    <cfRule type="notContainsBlanks" dxfId="5643" priority="14289">
      <formula>LEN(TRIM(E377))&gt;0</formula>
    </cfRule>
  </conditionalFormatting>
  <conditionalFormatting sqref="D377">
    <cfRule type="notContainsBlanks" dxfId="5642" priority="14288">
      <formula>LEN(TRIM(D377))&gt;0</formula>
    </cfRule>
  </conditionalFormatting>
  <conditionalFormatting sqref="C377">
    <cfRule type="notContainsBlanks" dxfId="5641" priority="14287">
      <formula>LEN(TRIM(C377))&gt;0</formula>
    </cfRule>
  </conditionalFormatting>
  <conditionalFormatting sqref="T50">
    <cfRule type="cellIs" dxfId="5640" priority="14212" operator="equal">
      <formula>"NO CUMPLE"</formula>
    </cfRule>
    <cfRule type="cellIs" dxfId="5639" priority="14213" operator="equal">
      <formula>"CUMPLE"</formula>
    </cfRule>
  </conditionalFormatting>
  <conditionalFormatting sqref="S16 S19 S22 S25">
    <cfRule type="cellIs" dxfId="5638" priority="14210" operator="greaterThan">
      <formula>0</formula>
    </cfRule>
    <cfRule type="cellIs" dxfId="5637" priority="14211" operator="equal">
      <formula>0</formula>
    </cfRule>
  </conditionalFormatting>
  <conditionalFormatting sqref="S47">
    <cfRule type="cellIs" dxfId="5636" priority="14208" operator="greaterThan">
      <formula>0</formula>
    </cfRule>
    <cfRule type="cellIs" dxfId="5635" priority="14209" operator="equal">
      <formula>0</formula>
    </cfRule>
  </conditionalFormatting>
  <conditionalFormatting sqref="S79 S82 S85 S88 S91">
    <cfRule type="cellIs" dxfId="5634" priority="14204" operator="greaterThan">
      <formula>0</formula>
    </cfRule>
    <cfRule type="cellIs" dxfId="5633" priority="14205" operator="equal">
      <formula>0</formula>
    </cfRule>
  </conditionalFormatting>
  <conditionalFormatting sqref="S101 S104 S107 S110 S113">
    <cfRule type="cellIs" dxfId="5632" priority="14202" operator="greaterThan">
      <formula>0</formula>
    </cfRule>
    <cfRule type="cellIs" dxfId="5631" priority="14203" operator="equal">
      <formula>0</formula>
    </cfRule>
  </conditionalFormatting>
  <conditionalFormatting sqref="S123 S126 S129 S132 S135">
    <cfRule type="cellIs" dxfId="5630" priority="14200" operator="greaterThan">
      <formula>0</formula>
    </cfRule>
    <cfRule type="cellIs" dxfId="5629" priority="14201" operator="equal">
      <formula>0</formula>
    </cfRule>
  </conditionalFormatting>
  <conditionalFormatting sqref="S145 S148 S151 S154 S157">
    <cfRule type="cellIs" dxfId="5628" priority="14198" operator="greaterThan">
      <formula>0</formula>
    </cfRule>
    <cfRule type="cellIs" dxfId="5627" priority="14199" operator="equal">
      <formula>0</formula>
    </cfRule>
  </conditionalFormatting>
  <conditionalFormatting sqref="S167 S170 S173 S176 S179">
    <cfRule type="cellIs" dxfId="5626" priority="14196" operator="greaterThan">
      <formula>0</formula>
    </cfRule>
    <cfRule type="cellIs" dxfId="5625" priority="14197" operator="equal">
      <formula>0</formula>
    </cfRule>
  </conditionalFormatting>
  <conditionalFormatting sqref="S189 S192 S195 S198 S201">
    <cfRule type="cellIs" dxfId="5624" priority="14194" operator="greaterThan">
      <formula>0</formula>
    </cfRule>
    <cfRule type="cellIs" dxfId="5623" priority="14195" operator="equal">
      <formula>0</formula>
    </cfRule>
  </conditionalFormatting>
  <conditionalFormatting sqref="S211 S214 S217 S220 S223">
    <cfRule type="cellIs" dxfId="5622" priority="14192" operator="greaterThan">
      <formula>0</formula>
    </cfRule>
    <cfRule type="cellIs" dxfId="5621" priority="14193" operator="equal">
      <formula>0</formula>
    </cfRule>
  </conditionalFormatting>
  <conditionalFormatting sqref="S233 S236 S239 S242 S245">
    <cfRule type="cellIs" dxfId="5620" priority="14190" operator="greaterThan">
      <formula>0</formula>
    </cfRule>
    <cfRule type="cellIs" dxfId="5619" priority="14191" operator="equal">
      <formula>0</formula>
    </cfRule>
  </conditionalFormatting>
  <conditionalFormatting sqref="S255 S258 S261 S264 S267">
    <cfRule type="cellIs" dxfId="5618" priority="14188" operator="greaterThan">
      <formula>0</formula>
    </cfRule>
    <cfRule type="cellIs" dxfId="5617" priority="14189" operator="equal">
      <formula>0</formula>
    </cfRule>
  </conditionalFormatting>
  <conditionalFormatting sqref="S277 S280 S283 S286 S289">
    <cfRule type="cellIs" dxfId="5616" priority="14186" operator="greaterThan">
      <formula>0</formula>
    </cfRule>
    <cfRule type="cellIs" dxfId="5615" priority="14187" operator="equal">
      <formula>0</formula>
    </cfRule>
  </conditionalFormatting>
  <conditionalFormatting sqref="S305 S308 S311">
    <cfRule type="cellIs" dxfId="5614" priority="14184" operator="greaterThan">
      <formula>0</formula>
    </cfRule>
    <cfRule type="cellIs" dxfId="5613" priority="14185" operator="equal">
      <formula>0</formula>
    </cfRule>
  </conditionalFormatting>
  <conditionalFormatting sqref="S321 S324 S327 S330 S333">
    <cfRule type="cellIs" dxfId="5612" priority="14182" operator="greaterThan">
      <formula>0</formula>
    </cfRule>
    <cfRule type="cellIs" dxfId="5611" priority="14183" operator="equal">
      <formula>0</formula>
    </cfRule>
  </conditionalFormatting>
  <conditionalFormatting sqref="S343 S346 S349 S352 S355">
    <cfRule type="cellIs" dxfId="5610" priority="14180" operator="greaterThan">
      <formula>0</formula>
    </cfRule>
    <cfRule type="cellIs" dxfId="5609" priority="14181" operator="equal">
      <formula>0</formula>
    </cfRule>
  </conditionalFormatting>
  <conditionalFormatting sqref="S365 S368 S371 S374 S377">
    <cfRule type="cellIs" dxfId="5608" priority="14178" operator="greaterThan">
      <formula>0</formula>
    </cfRule>
    <cfRule type="cellIs" dxfId="5607" priority="14179" operator="equal">
      <formula>0</formula>
    </cfRule>
  </conditionalFormatting>
  <conditionalFormatting sqref="T72">
    <cfRule type="cellIs" dxfId="5606" priority="14176" operator="equal">
      <formula>"NO CUMPLE"</formula>
    </cfRule>
    <cfRule type="cellIs" dxfId="5605" priority="14177" operator="equal">
      <formula>"CUMPLE"</formula>
    </cfRule>
  </conditionalFormatting>
  <conditionalFormatting sqref="T94">
    <cfRule type="cellIs" dxfId="5604" priority="14174" operator="equal">
      <formula>"NO CUMPLE"</formula>
    </cfRule>
    <cfRule type="cellIs" dxfId="5603" priority="14175" operator="equal">
      <formula>"CUMPLE"</formula>
    </cfRule>
  </conditionalFormatting>
  <conditionalFormatting sqref="T116">
    <cfRule type="cellIs" dxfId="5602" priority="14172" operator="equal">
      <formula>"NO CUMPLE"</formula>
    </cfRule>
    <cfRule type="cellIs" dxfId="5601" priority="14173" operator="equal">
      <formula>"CUMPLE"</formula>
    </cfRule>
  </conditionalFormatting>
  <conditionalFormatting sqref="T138">
    <cfRule type="cellIs" dxfId="5600" priority="14170" operator="equal">
      <formula>"NO CUMPLE"</formula>
    </cfRule>
    <cfRule type="cellIs" dxfId="5599" priority="14171" operator="equal">
      <formula>"CUMPLE"</formula>
    </cfRule>
  </conditionalFormatting>
  <conditionalFormatting sqref="T160">
    <cfRule type="cellIs" dxfId="5598" priority="14168" operator="equal">
      <formula>"NO CUMPLE"</formula>
    </cfRule>
    <cfRule type="cellIs" dxfId="5597" priority="14169" operator="equal">
      <formula>"CUMPLE"</formula>
    </cfRule>
  </conditionalFormatting>
  <conditionalFormatting sqref="T182">
    <cfRule type="cellIs" dxfId="5596" priority="14166" operator="equal">
      <formula>"NO CUMPLE"</formula>
    </cfRule>
    <cfRule type="cellIs" dxfId="5595" priority="14167" operator="equal">
      <formula>"CUMPLE"</formula>
    </cfRule>
  </conditionalFormatting>
  <conditionalFormatting sqref="T204">
    <cfRule type="cellIs" dxfId="5594" priority="14164" operator="equal">
      <formula>"NO CUMPLE"</formula>
    </cfRule>
    <cfRule type="cellIs" dxfId="5593" priority="14165" operator="equal">
      <formula>"CUMPLE"</formula>
    </cfRule>
  </conditionalFormatting>
  <conditionalFormatting sqref="T226">
    <cfRule type="cellIs" dxfId="5592" priority="14162" operator="equal">
      <formula>"NO CUMPLE"</formula>
    </cfRule>
    <cfRule type="cellIs" dxfId="5591" priority="14163" operator="equal">
      <formula>"CUMPLE"</formula>
    </cfRule>
  </conditionalFormatting>
  <conditionalFormatting sqref="T248">
    <cfRule type="cellIs" dxfId="5590" priority="14160" operator="equal">
      <formula>"NO CUMPLE"</formula>
    </cfRule>
    <cfRule type="cellIs" dxfId="5589" priority="14161" operator="equal">
      <formula>"CUMPLE"</formula>
    </cfRule>
  </conditionalFormatting>
  <conditionalFormatting sqref="T270">
    <cfRule type="cellIs" dxfId="5588" priority="14158" operator="equal">
      <formula>"NO CUMPLE"</formula>
    </cfRule>
    <cfRule type="cellIs" dxfId="5587" priority="14159" operator="equal">
      <formula>"CUMPLE"</formula>
    </cfRule>
  </conditionalFormatting>
  <conditionalFormatting sqref="T292">
    <cfRule type="cellIs" dxfId="5586" priority="14156" operator="equal">
      <formula>"NO CUMPLE"</formula>
    </cfRule>
    <cfRule type="cellIs" dxfId="5585" priority="14157" operator="equal">
      <formula>"CUMPLE"</formula>
    </cfRule>
  </conditionalFormatting>
  <conditionalFormatting sqref="T314">
    <cfRule type="cellIs" dxfId="5584" priority="14154" operator="equal">
      <formula>"NO CUMPLE"</formula>
    </cfRule>
    <cfRule type="cellIs" dxfId="5583" priority="14155" operator="equal">
      <formula>"CUMPLE"</formula>
    </cfRule>
  </conditionalFormatting>
  <conditionalFormatting sqref="T336">
    <cfRule type="cellIs" dxfId="5582" priority="14152" operator="equal">
      <formula>"NO CUMPLE"</formula>
    </cfRule>
    <cfRule type="cellIs" dxfId="5581" priority="14153" operator="equal">
      <formula>"CUMPLE"</formula>
    </cfRule>
  </conditionalFormatting>
  <conditionalFormatting sqref="T358">
    <cfRule type="cellIs" dxfId="5580" priority="14150" operator="equal">
      <formula>"NO CUMPLE"</formula>
    </cfRule>
    <cfRule type="cellIs" dxfId="5579" priority="14151" operator="equal">
      <formula>"CUMPLE"</formula>
    </cfRule>
  </conditionalFormatting>
  <conditionalFormatting sqref="T380">
    <cfRule type="cellIs" dxfId="5578" priority="14148" operator="equal">
      <formula>"NO CUMPLE"</formula>
    </cfRule>
    <cfRule type="cellIs" dxfId="5577" priority="14149" operator="equal">
      <formula>"CUMPLE"</formula>
    </cfRule>
  </conditionalFormatting>
  <conditionalFormatting sqref="J19">
    <cfRule type="cellIs" dxfId="5576" priority="14142" operator="equal">
      <formula>"NO CUMPLE"</formula>
    </cfRule>
    <cfRule type="cellIs" dxfId="5575" priority="14143" operator="equal">
      <formula>"CUMPLE"</formula>
    </cfRule>
  </conditionalFormatting>
  <conditionalFormatting sqref="J20:J21">
    <cfRule type="cellIs" dxfId="5574" priority="14136" operator="equal">
      <formula>"NO CUMPLE"</formula>
    </cfRule>
    <cfRule type="cellIs" dxfId="5573" priority="14137" operator="equal">
      <formula>"CUMPLE"</formula>
    </cfRule>
  </conditionalFormatting>
  <conditionalFormatting sqref="J22">
    <cfRule type="cellIs" dxfId="5572" priority="14128" operator="equal">
      <formula>"NO CUMPLE"</formula>
    </cfRule>
    <cfRule type="cellIs" dxfId="5571" priority="14129" operator="equal">
      <formula>"CUMPLE"</formula>
    </cfRule>
  </conditionalFormatting>
  <conditionalFormatting sqref="J23:J24">
    <cfRule type="cellIs" dxfId="5570" priority="14122" operator="equal">
      <formula>"NO CUMPLE"</formula>
    </cfRule>
    <cfRule type="cellIs" dxfId="5569" priority="14123" operator="equal">
      <formula>"CUMPLE"</formula>
    </cfRule>
  </conditionalFormatting>
  <conditionalFormatting sqref="J25">
    <cfRule type="cellIs" dxfId="5568" priority="14114" operator="equal">
      <formula>"NO CUMPLE"</formula>
    </cfRule>
    <cfRule type="cellIs" dxfId="5567" priority="14115" operator="equal">
      <formula>"CUMPLE"</formula>
    </cfRule>
  </conditionalFormatting>
  <conditionalFormatting sqref="J26:J27">
    <cfRule type="cellIs" dxfId="5566" priority="14108" operator="equal">
      <formula>"NO CUMPLE"</formula>
    </cfRule>
    <cfRule type="cellIs" dxfId="5565" priority="14109" operator="equal">
      <formula>"CUMPLE"</formula>
    </cfRule>
  </conditionalFormatting>
  <conditionalFormatting sqref="N387">
    <cfRule type="expression" dxfId="5564" priority="12983">
      <formula>N387=" "</formula>
    </cfRule>
    <cfRule type="expression" dxfId="5563" priority="12984">
      <formula>N387="NO PRESENTÓ CERTIFICADO"</formula>
    </cfRule>
    <cfRule type="expression" dxfId="5562" priority="12985">
      <formula>N387="PRESENTÓ CERTIFICADO"</formula>
    </cfRule>
  </conditionalFormatting>
  <conditionalFormatting sqref="P387">
    <cfRule type="expression" dxfId="5561" priority="12970">
      <formula>Q387="NO SUBSANABLE"</formula>
    </cfRule>
    <cfRule type="expression" dxfId="5560" priority="12972">
      <formula>Q387="REQUERIMIENTOS SUBSANADOS"</formula>
    </cfRule>
    <cfRule type="expression" dxfId="5559" priority="12973">
      <formula>Q387="PENDIENTES POR SUBSANAR"</formula>
    </cfRule>
    <cfRule type="expression" dxfId="5558" priority="12978">
      <formula>Q387="SIN OBSERVACIÓN"</formula>
    </cfRule>
    <cfRule type="containsBlanks" dxfId="5557" priority="12979">
      <formula>LEN(TRIM(P387))=0</formula>
    </cfRule>
  </conditionalFormatting>
  <conditionalFormatting sqref="O387">
    <cfRule type="cellIs" dxfId="5556" priority="12971" operator="equal">
      <formula>"PENDIENTE POR DESCRIPCIÓN"</formula>
    </cfRule>
    <cfRule type="cellIs" dxfId="5555" priority="12975" operator="equal">
      <formula>"DESCRIPCIÓN INSUFICIENTE"</formula>
    </cfRule>
    <cfRule type="cellIs" dxfId="5554" priority="12976" operator="equal">
      <formula>"NO ESTÁ ACORDE A ITEM 5.2.1 (T.R.)"</formula>
    </cfRule>
    <cfRule type="cellIs" dxfId="5553" priority="12977" operator="equal">
      <formula>"ACORDE A ITEM 5.2.1 (T.R.)"</formula>
    </cfRule>
  </conditionalFormatting>
  <conditionalFormatting sqref="Q387">
    <cfRule type="containsBlanks" dxfId="5552" priority="12965">
      <formula>LEN(TRIM(Q387))=0</formula>
    </cfRule>
    <cfRule type="cellIs" dxfId="5551" priority="12974" operator="equal">
      <formula>"REQUERIMIENTOS SUBSANADOS"</formula>
    </cfRule>
    <cfRule type="containsText" dxfId="5550" priority="12980" operator="containsText" text="NO SUBSANABLE">
      <formula>NOT(ISERROR(SEARCH("NO SUBSANABLE",Q387)))</formula>
    </cfRule>
    <cfRule type="containsText" dxfId="5549" priority="12981" operator="containsText" text="PENDIENTES POR SUBSANAR">
      <formula>NOT(ISERROR(SEARCH("PENDIENTES POR SUBSANAR",Q387)))</formula>
    </cfRule>
    <cfRule type="containsText" dxfId="5548" priority="12982" operator="containsText" text="SIN OBSERVACIÓN">
      <formula>NOT(ISERROR(SEARCH("SIN OBSERVACIÓN",Q387)))</formula>
    </cfRule>
  </conditionalFormatting>
  <conditionalFormatting sqref="R387">
    <cfRule type="containsBlanks" dxfId="5547" priority="12964">
      <formula>LEN(TRIM(R387))=0</formula>
    </cfRule>
    <cfRule type="cellIs" dxfId="5546" priority="12966" operator="equal">
      <formula>"NO CUMPLEN CON LO SOLICITADO"</formula>
    </cfRule>
    <cfRule type="cellIs" dxfId="5545" priority="12967" operator="equal">
      <formula>"CUMPLEN CON LO SOLICITADO"</formula>
    </cfRule>
    <cfRule type="cellIs" dxfId="5544" priority="12968" operator="equal">
      <formula>"PENDIENTES"</formula>
    </cfRule>
    <cfRule type="cellIs" dxfId="5543" priority="12969" operator="equal">
      <formula>"NINGUNO"</formula>
    </cfRule>
  </conditionalFormatting>
  <conditionalFormatting sqref="B402">
    <cfRule type="cellIs" dxfId="5542" priority="12962" operator="equal">
      <formula>"NO CUMPLE CON LA EXPERIENCIA REQUERIDA"</formula>
    </cfRule>
    <cfRule type="cellIs" dxfId="5541" priority="12963" operator="equal">
      <formula>"CUMPLE CON LA EXPERIENCIA REQUERIDA"</formula>
    </cfRule>
  </conditionalFormatting>
  <conditionalFormatting sqref="H387">
    <cfRule type="notContainsBlanks" dxfId="5540" priority="12961">
      <formula>LEN(TRIM(H387))&gt;0</formula>
    </cfRule>
  </conditionalFormatting>
  <conditionalFormatting sqref="G387">
    <cfRule type="notContainsBlanks" dxfId="5539" priority="12960">
      <formula>LEN(TRIM(G387))&gt;0</formula>
    </cfRule>
  </conditionalFormatting>
  <conditionalFormatting sqref="F387">
    <cfRule type="notContainsBlanks" dxfId="5538" priority="12959">
      <formula>LEN(TRIM(F387))&gt;0</formula>
    </cfRule>
  </conditionalFormatting>
  <conditionalFormatting sqref="E387">
    <cfRule type="notContainsBlanks" dxfId="5537" priority="12958">
      <formula>LEN(TRIM(E387))&gt;0</formula>
    </cfRule>
  </conditionalFormatting>
  <conditionalFormatting sqref="D387">
    <cfRule type="notContainsBlanks" dxfId="5536" priority="12957">
      <formula>LEN(TRIM(D387))&gt;0</formula>
    </cfRule>
  </conditionalFormatting>
  <conditionalFormatting sqref="C387">
    <cfRule type="notContainsBlanks" dxfId="5535" priority="12956">
      <formula>LEN(TRIM(C387))&gt;0</formula>
    </cfRule>
  </conditionalFormatting>
  <conditionalFormatting sqref="I387">
    <cfRule type="notContainsBlanks" dxfId="5534" priority="12955">
      <formula>LEN(TRIM(I387))&gt;0</formula>
    </cfRule>
  </conditionalFormatting>
  <conditionalFormatting sqref="G390 G393">
    <cfRule type="notContainsBlanks" dxfId="5533" priority="12931">
      <formula>LEN(TRIM(G390))&gt;0</formula>
    </cfRule>
  </conditionalFormatting>
  <conditionalFormatting sqref="F390">
    <cfRule type="notContainsBlanks" dxfId="5532" priority="12930">
      <formula>LEN(TRIM(F390))&gt;0</formula>
    </cfRule>
  </conditionalFormatting>
  <conditionalFormatting sqref="E390 E393">
    <cfRule type="notContainsBlanks" dxfId="5531" priority="12929">
      <formula>LEN(TRIM(E390))&gt;0</formula>
    </cfRule>
  </conditionalFormatting>
  <conditionalFormatting sqref="D390 D393">
    <cfRule type="notContainsBlanks" dxfId="5530" priority="12928">
      <formula>LEN(TRIM(D390))&gt;0</formula>
    </cfRule>
  </conditionalFormatting>
  <conditionalFormatting sqref="C390 C393">
    <cfRule type="notContainsBlanks" dxfId="5529" priority="12927">
      <formula>LEN(TRIM(C390))&gt;0</formula>
    </cfRule>
  </conditionalFormatting>
  <conditionalFormatting sqref="G396">
    <cfRule type="notContainsBlanks" dxfId="5528" priority="12902">
      <formula>LEN(TRIM(G396))&gt;0</formula>
    </cfRule>
  </conditionalFormatting>
  <conditionalFormatting sqref="F396">
    <cfRule type="notContainsBlanks" dxfId="5527" priority="12901">
      <formula>LEN(TRIM(F396))&gt;0</formula>
    </cfRule>
  </conditionalFormatting>
  <conditionalFormatting sqref="E396">
    <cfRule type="notContainsBlanks" dxfId="5526" priority="12900">
      <formula>LEN(TRIM(E396))&gt;0</formula>
    </cfRule>
  </conditionalFormatting>
  <conditionalFormatting sqref="D396">
    <cfRule type="notContainsBlanks" dxfId="5525" priority="12899">
      <formula>LEN(TRIM(D396))&gt;0</formula>
    </cfRule>
  </conditionalFormatting>
  <conditionalFormatting sqref="C396">
    <cfRule type="notContainsBlanks" dxfId="5524" priority="12898">
      <formula>LEN(TRIM(C396))&gt;0</formula>
    </cfRule>
  </conditionalFormatting>
  <conditionalFormatting sqref="T387">
    <cfRule type="cellIs" dxfId="5523" priority="12895" operator="equal">
      <formula>"NO"</formula>
    </cfRule>
    <cfRule type="cellIs" dxfId="5522" priority="12896" operator="equal">
      <formula>"SI"</formula>
    </cfRule>
  </conditionalFormatting>
  <conditionalFormatting sqref="G399">
    <cfRule type="notContainsBlanks" dxfId="5521" priority="12871">
      <formula>LEN(TRIM(G399))&gt;0</formula>
    </cfRule>
  </conditionalFormatting>
  <conditionalFormatting sqref="E399">
    <cfRule type="notContainsBlanks" dxfId="5520" priority="12869">
      <formula>LEN(TRIM(E399))&gt;0</formula>
    </cfRule>
  </conditionalFormatting>
  <conditionalFormatting sqref="D399">
    <cfRule type="notContainsBlanks" dxfId="5519" priority="12868">
      <formula>LEN(TRIM(D399))&gt;0</formula>
    </cfRule>
  </conditionalFormatting>
  <conditionalFormatting sqref="C399">
    <cfRule type="notContainsBlanks" dxfId="5518" priority="12867">
      <formula>LEN(TRIM(C399))&gt;0</formula>
    </cfRule>
  </conditionalFormatting>
  <conditionalFormatting sqref="S387 S390 S393 S396 S399">
    <cfRule type="cellIs" dxfId="5517" priority="12864" operator="greaterThan">
      <formula>0</formula>
    </cfRule>
    <cfRule type="cellIs" dxfId="5516" priority="12865" operator="equal">
      <formula>0</formula>
    </cfRule>
  </conditionalFormatting>
  <conditionalFormatting sqref="T402">
    <cfRule type="cellIs" dxfId="5515" priority="12862" operator="equal">
      <formula>"NO CUMPLE"</formula>
    </cfRule>
    <cfRule type="cellIs" dxfId="5514" priority="12863" operator="equal">
      <formula>"CUMPLE"</formula>
    </cfRule>
  </conditionalFormatting>
  <conditionalFormatting sqref="N409">
    <cfRule type="expression" dxfId="5513" priority="12789">
      <formula>N409=" "</formula>
    </cfRule>
    <cfRule type="expression" dxfId="5512" priority="12790">
      <formula>N409="NO PRESENTÓ CERTIFICADO"</formula>
    </cfRule>
    <cfRule type="expression" dxfId="5511" priority="12791">
      <formula>N409="PRESENTÓ CERTIFICADO"</formula>
    </cfRule>
  </conditionalFormatting>
  <conditionalFormatting sqref="B424">
    <cfRule type="cellIs" dxfId="5510" priority="12768" operator="equal">
      <formula>"NO CUMPLE CON LA EXPERIENCIA REQUERIDA"</formula>
    </cfRule>
    <cfRule type="cellIs" dxfId="5509" priority="12769" operator="equal">
      <formula>"CUMPLE CON LA EXPERIENCIA REQUERIDA"</formula>
    </cfRule>
  </conditionalFormatting>
  <conditionalFormatting sqref="H409">
    <cfRule type="notContainsBlanks" dxfId="5508" priority="12767">
      <formula>LEN(TRIM(H409))&gt;0</formula>
    </cfRule>
  </conditionalFormatting>
  <conditionalFormatting sqref="G409">
    <cfRule type="notContainsBlanks" dxfId="5507" priority="12766">
      <formula>LEN(TRIM(G409))&gt;0</formula>
    </cfRule>
  </conditionalFormatting>
  <conditionalFormatting sqref="F409">
    <cfRule type="notContainsBlanks" dxfId="5506" priority="12765">
      <formula>LEN(TRIM(F409))&gt;0</formula>
    </cfRule>
  </conditionalFormatting>
  <conditionalFormatting sqref="E409">
    <cfRule type="notContainsBlanks" dxfId="5505" priority="12764">
      <formula>LEN(TRIM(E409))&gt;0</formula>
    </cfRule>
  </conditionalFormatting>
  <conditionalFormatting sqref="D409">
    <cfRule type="notContainsBlanks" dxfId="5504" priority="12763">
      <formula>LEN(TRIM(D409))&gt;0</formula>
    </cfRule>
  </conditionalFormatting>
  <conditionalFormatting sqref="C409">
    <cfRule type="notContainsBlanks" dxfId="5503" priority="12762">
      <formula>LEN(TRIM(C409))&gt;0</formula>
    </cfRule>
  </conditionalFormatting>
  <conditionalFormatting sqref="I409">
    <cfRule type="notContainsBlanks" dxfId="5502" priority="12761">
      <formula>LEN(TRIM(I409))&gt;0</formula>
    </cfRule>
  </conditionalFormatting>
  <conditionalFormatting sqref="G412 G415">
    <cfRule type="notContainsBlanks" dxfId="5501" priority="12737">
      <formula>LEN(TRIM(G412))&gt;0</formula>
    </cfRule>
  </conditionalFormatting>
  <conditionalFormatting sqref="F412 F415">
    <cfRule type="notContainsBlanks" dxfId="5500" priority="12736">
      <formula>LEN(TRIM(F412))&gt;0</formula>
    </cfRule>
  </conditionalFormatting>
  <conditionalFormatting sqref="E412 E415">
    <cfRule type="notContainsBlanks" dxfId="5499" priority="12735">
      <formula>LEN(TRIM(E412))&gt;0</formula>
    </cfRule>
  </conditionalFormatting>
  <conditionalFormatting sqref="D412 D415">
    <cfRule type="notContainsBlanks" dxfId="5498" priority="12734">
      <formula>LEN(TRIM(D412))&gt;0</formula>
    </cfRule>
  </conditionalFormatting>
  <conditionalFormatting sqref="C412 C415">
    <cfRule type="notContainsBlanks" dxfId="5497" priority="12733">
      <formula>LEN(TRIM(C412))&gt;0</formula>
    </cfRule>
  </conditionalFormatting>
  <conditionalFormatting sqref="G418">
    <cfRule type="notContainsBlanks" dxfId="5496" priority="12708">
      <formula>LEN(TRIM(G418))&gt;0</formula>
    </cfRule>
  </conditionalFormatting>
  <conditionalFormatting sqref="F418">
    <cfRule type="notContainsBlanks" dxfId="5495" priority="12707">
      <formula>LEN(TRIM(F418))&gt;0</formula>
    </cfRule>
  </conditionalFormatting>
  <conditionalFormatting sqref="E418">
    <cfRule type="notContainsBlanks" dxfId="5494" priority="12706">
      <formula>LEN(TRIM(E418))&gt;0</formula>
    </cfRule>
  </conditionalFormatting>
  <conditionalFormatting sqref="D418">
    <cfRule type="notContainsBlanks" dxfId="5493" priority="12705">
      <formula>LEN(TRIM(D418))&gt;0</formula>
    </cfRule>
  </conditionalFormatting>
  <conditionalFormatting sqref="C418">
    <cfRule type="notContainsBlanks" dxfId="5492" priority="12704">
      <formula>LEN(TRIM(C418))&gt;0</formula>
    </cfRule>
  </conditionalFormatting>
  <conditionalFormatting sqref="T409">
    <cfRule type="cellIs" dxfId="5491" priority="12701" operator="equal">
      <formula>"NO"</formula>
    </cfRule>
    <cfRule type="cellIs" dxfId="5490" priority="12702" operator="equal">
      <formula>"SI"</formula>
    </cfRule>
  </conditionalFormatting>
  <conditionalFormatting sqref="G421">
    <cfRule type="notContainsBlanks" dxfId="5489" priority="12677">
      <formula>LEN(TRIM(G421))&gt;0</formula>
    </cfRule>
  </conditionalFormatting>
  <conditionalFormatting sqref="F421">
    <cfRule type="notContainsBlanks" dxfId="5488" priority="12676">
      <formula>LEN(TRIM(F421))&gt;0</formula>
    </cfRule>
  </conditionalFormatting>
  <conditionalFormatting sqref="E421">
    <cfRule type="notContainsBlanks" dxfId="5487" priority="12675">
      <formula>LEN(TRIM(E421))&gt;0</formula>
    </cfRule>
  </conditionalFormatting>
  <conditionalFormatting sqref="D421">
    <cfRule type="notContainsBlanks" dxfId="5486" priority="12674">
      <formula>LEN(TRIM(D421))&gt;0</formula>
    </cfRule>
  </conditionalFormatting>
  <conditionalFormatting sqref="C421">
    <cfRule type="notContainsBlanks" dxfId="5485" priority="12673">
      <formula>LEN(TRIM(C421))&gt;0</formula>
    </cfRule>
  </conditionalFormatting>
  <conditionalFormatting sqref="S409 S412 S415 S418 S421">
    <cfRule type="cellIs" dxfId="5484" priority="12670" operator="greaterThan">
      <formula>0</formula>
    </cfRule>
    <cfRule type="cellIs" dxfId="5483" priority="12671" operator="equal">
      <formula>0</formula>
    </cfRule>
  </conditionalFormatting>
  <conditionalFormatting sqref="T424">
    <cfRule type="cellIs" dxfId="5482" priority="12668" operator="equal">
      <formula>"NO CUMPLE"</formula>
    </cfRule>
    <cfRule type="cellIs" dxfId="5481" priority="12669" operator="equal">
      <formula>"CUMPLE"</formula>
    </cfRule>
  </conditionalFormatting>
  <conditionalFormatting sqref="P431">
    <cfRule type="expression" dxfId="5480" priority="12582">
      <formula>Q431="NO SUBSANABLE"</formula>
    </cfRule>
    <cfRule type="expression" dxfId="5479" priority="12584">
      <formula>Q431="REQUERIMIENTOS SUBSANADOS"</formula>
    </cfRule>
    <cfRule type="expression" dxfId="5478" priority="12585">
      <formula>Q431="PENDIENTES POR SUBSANAR"</formula>
    </cfRule>
    <cfRule type="expression" dxfId="5477" priority="12590">
      <formula>Q431="SIN OBSERVACIÓN"</formula>
    </cfRule>
    <cfRule type="containsBlanks" dxfId="5476" priority="12591">
      <formula>LEN(TRIM(P431))=0</formula>
    </cfRule>
  </conditionalFormatting>
  <conditionalFormatting sqref="Q431">
    <cfRule type="containsBlanks" dxfId="5475" priority="12577">
      <formula>LEN(TRIM(Q431))=0</formula>
    </cfRule>
    <cfRule type="cellIs" dxfId="5474" priority="12586" operator="equal">
      <formula>"REQUERIMIENTOS SUBSANADOS"</formula>
    </cfRule>
    <cfRule type="containsText" dxfId="5473" priority="12592" operator="containsText" text="NO SUBSANABLE">
      <formula>NOT(ISERROR(SEARCH("NO SUBSANABLE",Q431)))</formula>
    </cfRule>
    <cfRule type="containsText" dxfId="5472" priority="12593" operator="containsText" text="PENDIENTES POR SUBSANAR">
      <formula>NOT(ISERROR(SEARCH("PENDIENTES POR SUBSANAR",Q431)))</formula>
    </cfRule>
    <cfRule type="containsText" dxfId="5471" priority="12594" operator="containsText" text="SIN OBSERVACIÓN">
      <formula>NOT(ISERROR(SEARCH("SIN OBSERVACIÓN",Q431)))</formula>
    </cfRule>
  </conditionalFormatting>
  <conditionalFormatting sqref="R431">
    <cfRule type="containsBlanks" dxfId="5470" priority="12576">
      <formula>LEN(TRIM(R431))=0</formula>
    </cfRule>
    <cfRule type="cellIs" dxfId="5469" priority="12578" operator="equal">
      <formula>"NO CUMPLEN CON LO SOLICITADO"</formula>
    </cfRule>
    <cfRule type="cellIs" dxfId="5468" priority="12579" operator="equal">
      <formula>"CUMPLEN CON LO SOLICITADO"</formula>
    </cfRule>
    <cfRule type="cellIs" dxfId="5467" priority="12580" operator="equal">
      <formula>"PENDIENTES"</formula>
    </cfRule>
    <cfRule type="cellIs" dxfId="5466" priority="12581" operator="equal">
      <formula>"NINGUNO"</formula>
    </cfRule>
  </conditionalFormatting>
  <conditionalFormatting sqref="B446">
    <cfRule type="cellIs" dxfId="5465" priority="12574" operator="equal">
      <formula>"NO CUMPLE CON LA EXPERIENCIA REQUERIDA"</formula>
    </cfRule>
    <cfRule type="cellIs" dxfId="5464" priority="12575" operator="equal">
      <formula>"CUMPLE CON LA EXPERIENCIA REQUERIDA"</formula>
    </cfRule>
  </conditionalFormatting>
  <conditionalFormatting sqref="H431">
    <cfRule type="notContainsBlanks" dxfId="5463" priority="12573">
      <formula>LEN(TRIM(H431))&gt;0</formula>
    </cfRule>
  </conditionalFormatting>
  <conditionalFormatting sqref="G431">
    <cfRule type="notContainsBlanks" dxfId="5462" priority="12572">
      <formula>LEN(TRIM(G431))&gt;0</formula>
    </cfRule>
  </conditionalFormatting>
  <conditionalFormatting sqref="F431">
    <cfRule type="notContainsBlanks" dxfId="5461" priority="12571">
      <formula>LEN(TRIM(F431))&gt;0</formula>
    </cfRule>
  </conditionalFormatting>
  <conditionalFormatting sqref="E431">
    <cfRule type="notContainsBlanks" dxfId="5460" priority="12570">
      <formula>LEN(TRIM(E431))&gt;0</formula>
    </cfRule>
  </conditionalFormatting>
  <conditionalFormatting sqref="D431">
    <cfRule type="notContainsBlanks" dxfId="5459" priority="12569">
      <formula>LEN(TRIM(D431))&gt;0</formula>
    </cfRule>
  </conditionalFormatting>
  <conditionalFormatting sqref="C431">
    <cfRule type="notContainsBlanks" dxfId="5458" priority="12568">
      <formula>LEN(TRIM(C431))&gt;0</formula>
    </cfRule>
  </conditionalFormatting>
  <conditionalFormatting sqref="I431">
    <cfRule type="notContainsBlanks" dxfId="5457" priority="12567">
      <formula>LEN(TRIM(I431))&gt;0</formula>
    </cfRule>
  </conditionalFormatting>
  <conditionalFormatting sqref="G434 G437">
    <cfRule type="notContainsBlanks" dxfId="5456" priority="12543">
      <formula>LEN(TRIM(G434))&gt;0</formula>
    </cfRule>
  </conditionalFormatting>
  <conditionalFormatting sqref="F434 F437">
    <cfRule type="notContainsBlanks" dxfId="5455" priority="12542">
      <formula>LEN(TRIM(F434))&gt;0</formula>
    </cfRule>
  </conditionalFormatting>
  <conditionalFormatting sqref="E434 E437">
    <cfRule type="notContainsBlanks" dxfId="5454" priority="12541">
      <formula>LEN(TRIM(E434))&gt;0</formula>
    </cfRule>
  </conditionalFormatting>
  <conditionalFormatting sqref="D434 D437">
    <cfRule type="notContainsBlanks" dxfId="5453" priority="12540">
      <formula>LEN(TRIM(D434))&gt;0</formula>
    </cfRule>
  </conditionalFormatting>
  <conditionalFormatting sqref="C434 C437">
    <cfRule type="notContainsBlanks" dxfId="5452" priority="12539">
      <formula>LEN(TRIM(C434))&gt;0</formula>
    </cfRule>
  </conditionalFormatting>
  <conditionalFormatting sqref="G440">
    <cfRule type="notContainsBlanks" dxfId="5451" priority="12514">
      <formula>LEN(TRIM(G440))&gt;0</formula>
    </cfRule>
  </conditionalFormatting>
  <conditionalFormatting sqref="F440">
    <cfRule type="notContainsBlanks" dxfId="5450" priority="12513">
      <formula>LEN(TRIM(F440))&gt;0</formula>
    </cfRule>
  </conditionalFormatting>
  <conditionalFormatting sqref="E440">
    <cfRule type="notContainsBlanks" dxfId="5449" priority="12512">
      <formula>LEN(TRIM(E440))&gt;0</formula>
    </cfRule>
  </conditionalFormatting>
  <conditionalFormatting sqref="D440">
    <cfRule type="notContainsBlanks" dxfId="5448" priority="12511">
      <formula>LEN(TRIM(D440))&gt;0</formula>
    </cfRule>
  </conditionalFormatting>
  <conditionalFormatting sqref="C440">
    <cfRule type="notContainsBlanks" dxfId="5447" priority="12510">
      <formula>LEN(TRIM(C440))&gt;0</formula>
    </cfRule>
  </conditionalFormatting>
  <conditionalFormatting sqref="T431">
    <cfRule type="cellIs" dxfId="5446" priority="12507" operator="equal">
      <formula>"NO"</formula>
    </cfRule>
    <cfRule type="cellIs" dxfId="5445" priority="12508" operator="equal">
      <formula>"SI"</formula>
    </cfRule>
  </conditionalFormatting>
  <conditionalFormatting sqref="G443">
    <cfRule type="notContainsBlanks" dxfId="5444" priority="12483">
      <formula>LEN(TRIM(G443))&gt;0</formula>
    </cfRule>
  </conditionalFormatting>
  <conditionalFormatting sqref="F443">
    <cfRule type="notContainsBlanks" dxfId="5443" priority="12482">
      <formula>LEN(TRIM(F443))&gt;0</formula>
    </cfRule>
  </conditionalFormatting>
  <conditionalFormatting sqref="E443">
    <cfRule type="notContainsBlanks" dxfId="5442" priority="12481">
      <formula>LEN(TRIM(E443))&gt;0</formula>
    </cfRule>
  </conditionalFormatting>
  <conditionalFormatting sqref="D443">
    <cfRule type="notContainsBlanks" dxfId="5441" priority="12480">
      <formula>LEN(TRIM(D443))&gt;0</formula>
    </cfRule>
  </conditionalFormatting>
  <conditionalFormatting sqref="C443">
    <cfRule type="notContainsBlanks" dxfId="5440" priority="12479">
      <formula>LEN(TRIM(C443))&gt;0</formula>
    </cfRule>
  </conditionalFormatting>
  <conditionalFormatting sqref="S431 S434 S437 S440 S443">
    <cfRule type="cellIs" dxfId="5439" priority="12476" operator="greaterThan">
      <formula>0</formula>
    </cfRule>
    <cfRule type="cellIs" dxfId="5438" priority="12477" operator="equal">
      <formula>0</formula>
    </cfRule>
  </conditionalFormatting>
  <conditionalFormatting sqref="T446">
    <cfRule type="cellIs" dxfId="5437" priority="12474" operator="equal">
      <formula>"NO CUMPLE"</formula>
    </cfRule>
    <cfRule type="cellIs" dxfId="5436" priority="12475" operator="equal">
      <formula>"CUMPLE"</formula>
    </cfRule>
  </conditionalFormatting>
  <conditionalFormatting sqref="B468">
    <cfRule type="cellIs" dxfId="5435" priority="12380" operator="equal">
      <formula>"NO CUMPLE CON LA EXPERIENCIA REQUERIDA"</formula>
    </cfRule>
    <cfRule type="cellIs" dxfId="5434" priority="12381" operator="equal">
      <formula>"CUMPLE CON LA EXPERIENCIA REQUERIDA"</formula>
    </cfRule>
  </conditionalFormatting>
  <conditionalFormatting sqref="H453">
    <cfRule type="notContainsBlanks" dxfId="5433" priority="12379">
      <formula>LEN(TRIM(H453))&gt;0</formula>
    </cfRule>
  </conditionalFormatting>
  <conditionalFormatting sqref="G453">
    <cfRule type="notContainsBlanks" dxfId="5432" priority="12378">
      <formula>LEN(TRIM(G453))&gt;0</formula>
    </cfRule>
  </conditionalFormatting>
  <conditionalFormatting sqref="F453">
    <cfRule type="notContainsBlanks" dxfId="5431" priority="12377">
      <formula>LEN(TRIM(F453))&gt;0</formula>
    </cfRule>
  </conditionalFormatting>
  <conditionalFormatting sqref="E453">
    <cfRule type="notContainsBlanks" dxfId="5430" priority="12376">
      <formula>LEN(TRIM(E453))&gt;0</formula>
    </cfRule>
  </conditionalFormatting>
  <conditionalFormatting sqref="D453">
    <cfRule type="notContainsBlanks" dxfId="5429" priority="12375">
      <formula>LEN(TRIM(D453))&gt;0</formula>
    </cfRule>
  </conditionalFormatting>
  <conditionalFormatting sqref="C453">
    <cfRule type="notContainsBlanks" dxfId="5428" priority="12374">
      <formula>LEN(TRIM(C453))&gt;0</formula>
    </cfRule>
  </conditionalFormatting>
  <conditionalFormatting sqref="I453">
    <cfRule type="notContainsBlanks" dxfId="5427" priority="12373">
      <formula>LEN(TRIM(I453))&gt;0</formula>
    </cfRule>
  </conditionalFormatting>
  <conditionalFormatting sqref="N459">
    <cfRule type="expression" dxfId="5426" priority="12370">
      <formula>N459=" "</formula>
    </cfRule>
    <cfRule type="expression" dxfId="5425" priority="12371">
      <formula>N459="NO PRESENTÓ CERTIFICADO"</formula>
    </cfRule>
    <cfRule type="expression" dxfId="5424" priority="12372">
      <formula>N459="PRESENTÓ CERTIFICADO"</formula>
    </cfRule>
  </conditionalFormatting>
  <conditionalFormatting sqref="P459">
    <cfRule type="expression" dxfId="5423" priority="12357">
      <formula>Q459="NO SUBSANABLE"</formula>
    </cfRule>
    <cfRule type="expression" dxfId="5422" priority="12359">
      <formula>Q459="REQUERIMIENTOS SUBSANADOS"</formula>
    </cfRule>
    <cfRule type="expression" dxfId="5421" priority="12360">
      <formula>Q459="PENDIENTES POR SUBSANAR"</formula>
    </cfRule>
    <cfRule type="expression" dxfId="5420" priority="12365">
      <formula>Q459="SIN OBSERVACIÓN"</formula>
    </cfRule>
    <cfRule type="containsBlanks" dxfId="5419" priority="12366">
      <formula>LEN(TRIM(P459))=0</formula>
    </cfRule>
  </conditionalFormatting>
  <conditionalFormatting sqref="O459">
    <cfRule type="cellIs" dxfId="5418" priority="12358" operator="equal">
      <formula>"PENDIENTE POR DESCRIPCIÓN"</formula>
    </cfRule>
    <cfRule type="cellIs" dxfId="5417" priority="12362" operator="equal">
      <formula>"DESCRIPCIÓN INSUFICIENTE"</formula>
    </cfRule>
    <cfRule type="cellIs" dxfId="5416" priority="12363" operator="equal">
      <formula>"NO ESTÁ ACORDE A ITEM 5.2.1 (T.R.)"</formula>
    </cfRule>
    <cfRule type="cellIs" dxfId="5415" priority="12364" operator="equal">
      <formula>"ACORDE A ITEM 5.2.1 (T.R.)"</formula>
    </cfRule>
  </conditionalFormatting>
  <conditionalFormatting sqref="Q459">
    <cfRule type="containsBlanks" dxfId="5414" priority="12352">
      <formula>LEN(TRIM(Q459))=0</formula>
    </cfRule>
    <cfRule type="cellIs" dxfId="5413" priority="12361" operator="equal">
      <formula>"REQUERIMIENTOS SUBSANADOS"</formula>
    </cfRule>
    <cfRule type="containsText" dxfId="5412" priority="12367" operator="containsText" text="NO SUBSANABLE">
      <formula>NOT(ISERROR(SEARCH("NO SUBSANABLE",Q459)))</formula>
    </cfRule>
    <cfRule type="containsText" dxfId="5411" priority="12368" operator="containsText" text="PENDIENTES POR SUBSANAR">
      <formula>NOT(ISERROR(SEARCH("PENDIENTES POR SUBSANAR",Q459)))</formula>
    </cfRule>
    <cfRule type="containsText" dxfId="5410" priority="12369" operator="containsText" text="SIN OBSERVACIÓN">
      <formula>NOT(ISERROR(SEARCH("SIN OBSERVACIÓN",Q459)))</formula>
    </cfRule>
  </conditionalFormatting>
  <conditionalFormatting sqref="R459">
    <cfRule type="containsBlanks" dxfId="5409" priority="12351">
      <formula>LEN(TRIM(R459))=0</formula>
    </cfRule>
    <cfRule type="cellIs" dxfId="5408" priority="12353" operator="equal">
      <formula>"NO CUMPLEN CON LO SOLICITADO"</formula>
    </cfRule>
    <cfRule type="cellIs" dxfId="5407" priority="12354" operator="equal">
      <formula>"CUMPLEN CON LO SOLICITADO"</formula>
    </cfRule>
    <cfRule type="cellIs" dxfId="5406" priority="12355" operator="equal">
      <formula>"PENDIENTES"</formula>
    </cfRule>
    <cfRule type="cellIs" dxfId="5405" priority="12356" operator="equal">
      <formula>"NINGUNO"</formula>
    </cfRule>
  </conditionalFormatting>
  <conditionalFormatting sqref="H456 H459">
    <cfRule type="notContainsBlanks" dxfId="5404" priority="12350">
      <formula>LEN(TRIM(H456))&gt;0</formula>
    </cfRule>
  </conditionalFormatting>
  <conditionalFormatting sqref="G456 G459">
    <cfRule type="notContainsBlanks" dxfId="5403" priority="12349">
      <formula>LEN(TRIM(G456))&gt;0</formula>
    </cfRule>
  </conditionalFormatting>
  <conditionalFormatting sqref="F456 F459">
    <cfRule type="notContainsBlanks" dxfId="5402" priority="12348">
      <formula>LEN(TRIM(F456))&gt;0</formula>
    </cfRule>
  </conditionalFormatting>
  <conditionalFormatting sqref="E456 E459">
    <cfRule type="notContainsBlanks" dxfId="5401" priority="12347">
      <formula>LEN(TRIM(E456))&gt;0</formula>
    </cfRule>
  </conditionalFormatting>
  <conditionalFormatting sqref="D456 D459">
    <cfRule type="notContainsBlanks" dxfId="5400" priority="12346">
      <formula>LEN(TRIM(D456))&gt;0</formula>
    </cfRule>
  </conditionalFormatting>
  <conditionalFormatting sqref="C456 C459">
    <cfRule type="notContainsBlanks" dxfId="5399" priority="12345">
      <formula>LEN(TRIM(C456))&gt;0</formula>
    </cfRule>
  </conditionalFormatting>
  <conditionalFormatting sqref="I456 I459">
    <cfRule type="notContainsBlanks" dxfId="5398" priority="12344">
      <formula>LEN(TRIM(I456))&gt;0</formula>
    </cfRule>
  </conditionalFormatting>
  <conditionalFormatting sqref="N462">
    <cfRule type="expression" dxfId="5397" priority="12341">
      <formula>N462=" "</formula>
    </cfRule>
    <cfRule type="expression" dxfId="5396" priority="12342">
      <formula>N462="NO PRESENTÓ CERTIFICADO"</formula>
    </cfRule>
    <cfRule type="expression" dxfId="5395" priority="12343">
      <formula>N462="PRESENTÓ CERTIFICADO"</formula>
    </cfRule>
  </conditionalFormatting>
  <conditionalFormatting sqref="P462">
    <cfRule type="expression" dxfId="5394" priority="12328">
      <formula>Q462="NO SUBSANABLE"</formula>
    </cfRule>
    <cfRule type="expression" dxfId="5393" priority="12330">
      <formula>Q462="REQUERIMIENTOS SUBSANADOS"</formula>
    </cfRule>
    <cfRule type="expression" dxfId="5392" priority="12331">
      <formula>Q462="PENDIENTES POR SUBSANAR"</formula>
    </cfRule>
    <cfRule type="expression" dxfId="5391" priority="12336">
      <formula>Q462="SIN OBSERVACIÓN"</formula>
    </cfRule>
    <cfRule type="containsBlanks" dxfId="5390" priority="12337">
      <formula>LEN(TRIM(P462))=0</formula>
    </cfRule>
  </conditionalFormatting>
  <conditionalFormatting sqref="O462">
    <cfRule type="cellIs" dxfId="5389" priority="12329" operator="equal">
      <formula>"PENDIENTE POR DESCRIPCIÓN"</formula>
    </cfRule>
    <cfRule type="cellIs" dxfId="5388" priority="12333" operator="equal">
      <formula>"DESCRIPCIÓN INSUFICIENTE"</formula>
    </cfRule>
    <cfRule type="cellIs" dxfId="5387" priority="12334" operator="equal">
      <formula>"NO ESTÁ ACORDE A ITEM 5.2.1 (T.R.)"</formula>
    </cfRule>
    <cfRule type="cellIs" dxfId="5386" priority="12335" operator="equal">
      <formula>"ACORDE A ITEM 5.2.1 (T.R.)"</formula>
    </cfRule>
  </conditionalFormatting>
  <conditionalFormatting sqref="Q462">
    <cfRule type="containsBlanks" dxfId="5385" priority="12323">
      <formula>LEN(TRIM(Q462))=0</formula>
    </cfRule>
    <cfRule type="cellIs" dxfId="5384" priority="12332" operator="equal">
      <formula>"REQUERIMIENTOS SUBSANADOS"</formula>
    </cfRule>
    <cfRule type="containsText" dxfId="5383" priority="12338" operator="containsText" text="NO SUBSANABLE">
      <formula>NOT(ISERROR(SEARCH("NO SUBSANABLE",Q462)))</formula>
    </cfRule>
    <cfRule type="containsText" dxfId="5382" priority="12339" operator="containsText" text="PENDIENTES POR SUBSANAR">
      <formula>NOT(ISERROR(SEARCH("PENDIENTES POR SUBSANAR",Q462)))</formula>
    </cfRule>
    <cfRule type="containsText" dxfId="5381" priority="12340" operator="containsText" text="SIN OBSERVACIÓN">
      <formula>NOT(ISERROR(SEARCH("SIN OBSERVACIÓN",Q462)))</formula>
    </cfRule>
  </conditionalFormatting>
  <conditionalFormatting sqref="R462">
    <cfRule type="containsBlanks" dxfId="5380" priority="12322">
      <formula>LEN(TRIM(R462))=0</formula>
    </cfRule>
    <cfRule type="cellIs" dxfId="5379" priority="12324" operator="equal">
      <formula>"NO CUMPLEN CON LO SOLICITADO"</formula>
    </cfRule>
    <cfRule type="cellIs" dxfId="5378" priority="12325" operator="equal">
      <formula>"CUMPLEN CON LO SOLICITADO"</formula>
    </cfRule>
    <cfRule type="cellIs" dxfId="5377" priority="12326" operator="equal">
      <formula>"PENDIENTES"</formula>
    </cfRule>
    <cfRule type="cellIs" dxfId="5376" priority="12327" operator="equal">
      <formula>"NINGUNO"</formula>
    </cfRule>
  </conditionalFormatting>
  <conditionalFormatting sqref="H462">
    <cfRule type="notContainsBlanks" dxfId="5375" priority="12321">
      <formula>LEN(TRIM(H462))&gt;0</formula>
    </cfRule>
  </conditionalFormatting>
  <conditionalFormatting sqref="G462">
    <cfRule type="notContainsBlanks" dxfId="5374" priority="12320">
      <formula>LEN(TRIM(G462))&gt;0</formula>
    </cfRule>
  </conditionalFormatting>
  <conditionalFormatting sqref="F462">
    <cfRule type="notContainsBlanks" dxfId="5373" priority="12319">
      <formula>LEN(TRIM(F462))&gt;0</formula>
    </cfRule>
  </conditionalFormatting>
  <conditionalFormatting sqref="E462">
    <cfRule type="notContainsBlanks" dxfId="5372" priority="12318">
      <formula>LEN(TRIM(E462))&gt;0</formula>
    </cfRule>
  </conditionalFormatting>
  <conditionalFormatting sqref="D462">
    <cfRule type="notContainsBlanks" dxfId="5371" priority="12317">
      <formula>LEN(TRIM(D462))&gt;0</formula>
    </cfRule>
  </conditionalFormatting>
  <conditionalFormatting sqref="C462">
    <cfRule type="notContainsBlanks" dxfId="5370" priority="12316">
      <formula>LEN(TRIM(C462))&gt;0</formula>
    </cfRule>
  </conditionalFormatting>
  <conditionalFormatting sqref="I462">
    <cfRule type="notContainsBlanks" dxfId="5369" priority="12315">
      <formula>LEN(TRIM(I462))&gt;0</formula>
    </cfRule>
  </conditionalFormatting>
  <conditionalFormatting sqref="T453">
    <cfRule type="cellIs" dxfId="5368" priority="12313" operator="equal">
      <formula>"NO"</formula>
    </cfRule>
    <cfRule type="cellIs" dxfId="5367" priority="12314" operator="equal">
      <formula>"SI"</formula>
    </cfRule>
  </conditionalFormatting>
  <conditionalFormatting sqref="N465">
    <cfRule type="expression" dxfId="5366" priority="12310">
      <formula>N465=" "</formula>
    </cfRule>
    <cfRule type="expression" dxfId="5365" priority="12311">
      <formula>N465="NO PRESENTÓ CERTIFICADO"</formula>
    </cfRule>
    <cfRule type="expression" dxfId="5364" priority="12312">
      <formula>N465="PRESENTÓ CERTIFICADO"</formula>
    </cfRule>
  </conditionalFormatting>
  <conditionalFormatting sqref="P465">
    <cfRule type="expression" dxfId="5363" priority="12297">
      <formula>Q465="NO SUBSANABLE"</formula>
    </cfRule>
    <cfRule type="expression" dxfId="5362" priority="12299">
      <formula>Q465="REQUERIMIENTOS SUBSANADOS"</formula>
    </cfRule>
    <cfRule type="expression" dxfId="5361" priority="12300">
      <formula>Q465="PENDIENTES POR SUBSANAR"</formula>
    </cfRule>
    <cfRule type="expression" dxfId="5360" priority="12305">
      <formula>Q465="SIN OBSERVACIÓN"</formula>
    </cfRule>
    <cfRule type="containsBlanks" dxfId="5359" priority="12306">
      <formula>LEN(TRIM(P465))=0</formula>
    </cfRule>
  </conditionalFormatting>
  <conditionalFormatting sqref="O465">
    <cfRule type="cellIs" dxfId="5358" priority="12298" operator="equal">
      <formula>"PENDIENTE POR DESCRIPCIÓN"</formula>
    </cfRule>
    <cfRule type="cellIs" dxfId="5357" priority="12302" operator="equal">
      <formula>"DESCRIPCIÓN INSUFICIENTE"</formula>
    </cfRule>
    <cfRule type="cellIs" dxfId="5356" priority="12303" operator="equal">
      <formula>"NO ESTÁ ACORDE A ITEM 5.2.1 (T.R.)"</formula>
    </cfRule>
    <cfRule type="cellIs" dxfId="5355" priority="12304" operator="equal">
      <formula>"ACORDE A ITEM 5.2.1 (T.R.)"</formula>
    </cfRule>
  </conditionalFormatting>
  <conditionalFormatting sqref="Q465">
    <cfRule type="containsBlanks" dxfId="5354" priority="12292">
      <formula>LEN(TRIM(Q465))=0</formula>
    </cfRule>
    <cfRule type="cellIs" dxfId="5353" priority="12301" operator="equal">
      <formula>"REQUERIMIENTOS SUBSANADOS"</formula>
    </cfRule>
    <cfRule type="containsText" dxfId="5352" priority="12307" operator="containsText" text="NO SUBSANABLE">
      <formula>NOT(ISERROR(SEARCH("NO SUBSANABLE",Q465)))</formula>
    </cfRule>
    <cfRule type="containsText" dxfId="5351" priority="12308" operator="containsText" text="PENDIENTES POR SUBSANAR">
      <formula>NOT(ISERROR(SEARCH("PENDIENTES POR SUBSANAR",Q465)))</formula>
    </cfRule>
    <cfRule type="containsText" dxfId="5350" priority="12309" operator="containsText" text="SIN OBSERVACIÓN">
      <formula>NOT(ISERROR(SEARCH("SIN OBSERVACIÓN",Q465)))</formula>
    </cfRule>
  </conditionalFormatting>
  <conditionalFormatting sqref="R465">
    <cfRule type="containsBlanks" dxfId="5349" priority="12291">
      <formula>LEN(TRIM(R465))=0</formula>
    </cfRule>
    <cfRule type="cellIs" dxfId="5348" priority="12293" operator="equal">
      <formula>"NO CUMPLEN CON LO SOLICITADO"</formula>
    </cfRule>
    <cfRule type="cellIs" dxfId="5347" priority="12294" operator="equal">
      <formula>"CUMPLEN CON LO SOLICITADO"</formula>
    </cfRule>
    <cfRule type="cellIs" dxfId="5346" priority="12295" operator="equal">
      <formula>"PENDIENTES"</formula>
    </cfRule>
    <cfRule type="cellIs" dxfId="5345" priority="12296" operator="equal">
      <formula>"NINGUNO"</formula>
    </cfRule>
  </conditionalFormatting>
  <conditionalFormatting sqref="H465">
    <cfRule type="notContainsBlanks" dxfId="5344" priority="12290">
      <formula>LEN(TRIM(H465))&gt;0</formula>
    </cfRule>
  </conditionalFormatting>
  <conditionalFormatting sqref="G465">
    <cfRule type="notContainsBlanks" dxfId="5343" priority="12289">
      <formula>LEN(TRIM(G465))&gt;0</formula>
    </cfRule>
  </conditionalFormatting>
  <conditionalFormatting sqref="F465">
    <cfRule type="notContainsBlanks" dxfId="5342" priority="12288">
      <formula>LEN(TRIM(F465))&gt;0</formula>
    </cfRule>
  </conditionalFormatting>
  <conditionalFormatting sqref="E465">
    <cfRule type="notContainsBlanks" dxfId="5341" priority="12287">
      <formula>LEN(TRIM(E465))&gt;0</formula>
    </cfRule>
  </conditionalFormatting>
  <conditionalFormatting sqref="D465">
    <cfRule type="notContainsBlanks" dxfId="5340" priority="12286">
      <formula>LEN(TRIM(D465))&gt;0</formula>
    </cfRule>
  </conditionalFormatting>
  <conditionalFormatting sqref="C465">
    <cfRule type="notContainsBlanks" dxfId="5339" priority="12285">
      <formula>LEN(TRIM(C465))&gt;0</formula>
    </cfRule>
  </conditionalFormatting>
  <conditionalFormatting sqref="I465">
    <cfRule type="notContainsBlanks" dxfId="5338" priority="12284">
      <formula>LEN(TRIM(I465))&gt;0</formula>
    </cfRule>
  </conditionalFormatting>
  <conditionalFormatting sqref="S453 S456 S459 S462 S465">
    <cfRule type="cellIs" dxfId="5337" priority="12282" operator="greaterThan">
      <formula>0</formula>
    </cfRule>
    <cfRule type="cellIs" dxfId="5336" priority="12283" operator="equal">
      <formula>0</formula>
    </cfRule>
  </conditionalFormatting>
  <conditionalFormatting sqref="T468">
    <cfRule type="cellIs" dxfId="5335" priority="12280" operator="equal">
      <formula>"NO CUMPLE"</formula>
    </cfRule>
    <cfRule type="cellIs" dxfId="5334" priority="12281" operator="equal">
      <formula>"CUMPLE"</formula>
    </cfRule>
  </conditionalFormatting>
  <conditionalFormatting sqref="B490">
    <cfRule type="cellIs" dxfId="5333" priority="12186" operator="equal">
      <formula>"NO CUMPLE CON LA EXPERIENCIA REQUERIDA"</formula>
    </cfRule>
    <cfRule type="cellIs" dxfId="5332" priority="12187" operator="equal">
      <formula>"CUMPLE CON LA EXPERIENCIA REQUERIDA"</formula>
    </cfRule>
  </conditionalFormatting>
  <conditionalFormatting sqref="H475">
    <cfRule type="notContainsBlanks" dxfId="5331" priority="12185">
      <formula>LEN(TRIM(H475))&gt;0</formula>
    </cfRule>
  </conditionalFormatting>
  <conditionalFormatting sqref="G475">
    <cfRule type="notContainsBlanks" dxfId="5330" priority="12184">
      <formula>LEN(TRIM(G475))&gt;0</formula>
    </cfRule>
  </conditionalFormatting>
  <conditionalFormatting sqref="F475">
    <cfRule type="notContainsBlanks" dxfId="5329" priority="12183">
      <formula>LEN(TRIM(F475))&gt;0</formula>
    </cfRule>
  </conditionalFormatting>
  <conditionalFormatting sqref="E475">
    <cfRule type="notContainsBlanks" dxfId="5328" priority="12182">
      <formula>LEN(TRIM(E475))&gt;0</formula>
    </cfRule>
  </conditionalFormatting>
  <conditionalFormatting sqref="D475">
    <cfRule type="notContainsBlanks" dxfId="5327" priority="12181">
      <formula>LEN(TRIM(D475))&gt;0</formula>
    </cfRule>
  </conditionalFormatting>
  <conditionalFormatting sqref="C475">
    <cfRule type="notContainsBlanks" dxfId="5326" priority="12180">
      <formula>LEN(TRIM(C475))&gt;0</formula>
    </cfRule>
  </conditionalFormatting>
  <conditionalFormatting sqref="I475">
    <cfRule type="notContainsBlanks" dxfId="5325" priority="12179">
      <formula>LEN(TRIM(I475))&gt;0</formula>
    </cfRule>
  </conditionalFormatting>
  <conditionalFormatting sqref="G478 G481">
    <cfRule type="notContainsBlanks" dxfId="5324" priority="12155">
      <formula>LEN(TRIM(G478))&gt;0</formula>
    </cfRule>
  </conditionalFormatting>
  <conditionalFormatting sqref="F478">
    <cfRule type="notContainsBlanks" dxfId="5323" priority="12154">
      <formula>LEN(TRIM(F478))&gt;0</formula>
    </cfRule>
  </conditionalFormatting>
  <conditionalFormatting sqref="E478 E481">
    <cfRule type="notContainsBlanks" dxfId="5322" priority="12153">
      <formula>LEN(TRIM(E478))&gt;0</formula>
    </cfRule>
  </conditionalFormatting>
  <conditionalFormatting sqref="D478 D481">
    <cfRule type="notContainsBlanks" dxfId="5321" priority="12152">
      <formula>LEN(TRIM(D478))&gt;0</formula>
    </cfRule>
  </conditionalFormatting>
  <conditionalFormatting sqref="C478 C481">
    <cfRule type="notContainsBlanks" dxfId="5320" priority="12151">
      <formula>LEN(TRIM(C478))&gt;0</formula>
    </cfRule>
  </conditionalFormatting>
  <conditionalFormatting sqref="G484">
    <cfRule type="notContainsBlanks" dxfId="5319" priority="12126">
      <formula>LEN(TRIM(G484))&gt;0</formula>
    </cfRule>
  </conditionalFormatting>
  <conditionalFormatting sqref="E484">
    <cfRule type="notContainsBlanks" dxfId="5318" priority="12124">
      <formula>LEN(TRIM(E484))&gt;0</formula>
    </cfRule>
  </conditionalFormatting>
  <conditionalFormatting sqref="D484">
    <cfRule type="notContainsBlanks" dxfId="5317" priority="12123">
      <formula>LEN(TRIM(D484))&gt;0</formula>
    </cfRule>
  </conditionalFormatting>
  <conditionalFormatting sqref="C484">
    <cfRule type="notContainsBlanks" dxfId="5316" priority="12122">
      <formula>LEN(TRIM(C484))&gt;0</formula>
    </cfRule>
  </conditionalFormatting>
  <conditionalFormatting sqref="T475">
    <cfRule type="cellIs" dxfId="5315" priority="12119" operator="equal">
      <formula>"NO"</formula>
    </cfRule>
    <cfRule type="cellIs" dxfId="5314" priority="12120" operator="equal">
      <formula>"SI"</formula>
    </cfRule>
  </conditionalFormatting>
  <conditionalFormatting sqref="G487">
    <cfRule type="notContainsBlanks" dxfId="5313" priority="12095">
      <formula>LEN(TRIM(G487))&gt;0</formula>
    </cfRule>
  </conditionalFormatting>
  <conditionalFormatting sqref="E487">
    <cfRule type="notContainsBlanks" dxfId="5312" priority="12093">
      <formula>LEN(TRIM(E487))&gt;0</formula>
    </cfRule>
  </conditionalFormatting>
  <conditionalFormatting sqref="D487">
    <cfRule type="notContainsBlanks" dxfId="5311" priority="12092">
      <formula>LEN(TRIM(D487))&gt;0</formula>
    </cfRule>
  </conditionalFormatting>
  <conditionalFormatting sqref="C487">
    <cfRule type="notContainsBlanks" dxfId="5310" priority="12091">
      <formula>LEN(TRIM(C487))&gt;0</formula>
    </cfRule>
  </conditionalFormatting>
  <conditionalFormatting sqref="I487">
    <cfRule type="notContainsBlanks" dxfId="5309" priority="12090">
      <formula>LEN(TRIM(I487))&gt;0</formula>
    </cfRule>
  </conditionalFormatting>
  <conditionalFormatting sqref="S475 S478 S481 S484 S487">
    <cfRule type="cellIs" dxfId="5308" priority="12088" operator="greaterThan">
      <formula>0</formula>
    </cfRule>
    <cfRule type="cellIs" dxfId="5307" priority="12089" operator="equal">
      <formula>0</formula>
    </cfRule>
  </conditionalFormatting>
  <conditionalFormatting sqref="T490">
    <cfRule type="cellIs" dxfId="5306" priority="12086" operator="equal">
      <formula>"NO CUMPLE"</formula>
    </cfRule>
    <cfRule type="cellIs" dxfId="5305" priority="12087" operator="equal">
      <formula>"CUMPLE"</formula>
    </cfRule>
  </conditionalFormatting>
  <conditionalFormatting sqref="B512">
    <cfRule type="cellIs" dxfId="5304" priority="11992" operator="equal">
      <formula>"NO CUMPLE CON LA EXPERIENCIA REQUERIDA"</formula>
    </cfRule>
    <cfRule type="cellIs" dxfId="5303" priority="11993" operator="equal">
      <formula>"CUMPLE CON LA EXPERIENCIA REQUERIDA"</formula>
    </cfRule>
  </conditionalFormatting>
  <conditionalFormatting sqref="H497">
    <cfRule type="notContainsBlanks" dxfId="5302" priority="11991">
      <formula>LEN(TRIM(H497))&gt;0</formula>
    </cfRule>
  </conditionalFormatting>
  <conditionalFormatting sqref="G497">
    <cfRule type="notContainsBlanks" dxfId="5301" priority="11990">
      <formula>LEN(TRIM(G497))&gt;0</formula>
    </cfRule>
  </conditionalFormatting>
  <conditionalFormatting sqref="F497">
    <cfRule type="notContainsBlanks" dxfId="5300" priority="11989">
      <formula>LEN(TRIM(F497))&gt;0</formula>
    </cfRule>
  </conditionalFormatting>
  <conditionalFormatting sqref="E497">
    <cfRule type="notContainsBlanks" dxfId="5299" priority="11988">
      <formula>LEN(TRIM(E497))&gt;0</formula>
    </cfRule>
  </conditionalFormatting>
  <conditionalFormatting sqref="D497">
    <cfRule type="notContainsBlanks" dxfId="5298" priority="11987">
      <formula>LEN(TRIM(D497))&gt;0</formula>
    </cfRule>
  </conditionalFormatting>
  <conditionalFormatting sqref="C497">
    <cfRule type="notContainsBlanks" dxfId="5297" priority="11986">
      <formula>LEN(TRIM(C497))&gt;0</formula>
    </cfRule>
  </conditionalFormatting>
  <conditionalFormatting sqref="I497">
    <cfRule type="notContainsBlanks" dxfId="5296" priority="11985">
      <formula>LEN(TRIM(I497))&gt;0</formula>
    </cfRule>
  </conditionalFormatting>
  <conditionalFormatting sqref="P500">
    <cfRule type="expression" dxfId="5295" priority="11969">
      <formula>Q500="NO SUBSANABLE"</formula>
    </cfRule>
    <cfRule type="expression" dxfId="5294" priority="11971">
      <formula>Q500="REQUERIMIENTOS SUBSANADOS"</formula>
    </cfRule>
    <cfRule type="expression" dxfId="5293" priority="11972">
      <formula>Q500="PENDIENTES POR SUBSANAR"</formula>
    </cfRule>
    <cfRule type="expression" dxfId="5292" priority="11977">
      <formula>Q500="SIN OBSERVACIÓN"</formula>
    </cfRule>
    <cfRule type="containsBlanks" dxfId="5291" priority="11978">
      <formula>LEN(TRIM(P500))=0</formula>
    </cfRule>
  </conditionalFormatting>
  <conditionalFormatting sqref="G500 G503">
    <cfRule type="notContainsBlanks" dxfId="5290" priority="11961">
      <formula>LEN(TRIM(G500))&gt;0</formula>
    </cfRule>
  </conditionalFormatting>
  <conditionalFormatting sqref="F500 F503">
    <cfRule type="notContainsBlanks" dxfId="5289" priority="11960">
      <formula>LEN(TRIM(F500))&gt;0</formula>
    </cfRule>
  </conditionalFormatting>
  <conditionalFormatting sqref="E500 E503">
    <cfRule type="notContainsBlanks" dxfId="5288" priority="11959">
      <formula>LEN(TRIM(E500))&gt;0</formula>
    </cfRule>
  </conditionalFormatting>
  <conditionalFormatting sqref="D500 D503">
    <cfRule type="notContainsBlanks" dxfId="5287" priority="11958">
      <formula>LEN(TRIM(D500))&gt;0</formula>
    </cfRule>
  </conditionalFormatting>
  <conditionalFormatting sqref="C500 C503">
    <cfRule type="notContainsBlanks" dxfId="5286" priority="11957">
      <formula>LEN(TRIM(C500))&gt;0</formula>
    </cfRule>
  </conditionalFormatting>
  <conditionalFormatting sqref="P506">
    <cfRule type="expression" dxfId="5285" priority="11940">
      <formula>Q506="NO SUBSANABLE"</formula>
    </cfRule>
    <cfRule type="expression" dxfId="5284" priority="11942">
      <formula>Q506="REQUERIMIENTOS SUBSANADOS"</formula>
    </cfRule>
    <cfRule type="expression" dxfId="5283" priority="11943">
      <formula>Q506="PENDIENTES POR SUBSANAR"</formula>
    </cfRule>
    <cfRule type="expression" dxfId="5282" priority="11948">
      <formula>Q506="SIN OBSERVACIÓN"</formula>
    </cfRule>
    <cfRule type="containsBlanks" dxfId="5281" priority="11949">
      <formula>LEN(TRIM(P506))=0</formula>
    </cfRule>
  </conditionalFormatting>
  <conditionalFormatting sqref="H506">
    <cfRule type="notContainsBlanks" dxfId="5280" priority="11933">
      <formula>LEN(TRIM(H506))&gt;0</formula>
    </cfRule>
  </conditionalFormatting>
  <conditionalFormatting sqref="G506">
    <cfRule type="notContainsBlanks" dxfId="5279" priority="11932">
      <formula>LEN(TRIM(G506))&gt;0</formula>
    </cfRule>
  </conditionalFormatting>
  <conditionalFormatting sqref="F506">
    <cfRule type="notContainsBlanks" dxfId="5278" priority="11931">
      <formula>LEN(TRIM(F506))&gt;0</formula>
    </cfRule>
  </conditionalFormatting>
  <conditionalFormatting sqref="E506">
    <cfRule type="notContainsBlanks" dxfId="5277" priority="11930">
      <formula>LEN(TRIM(E506))&gt;0</formula>
    </cfRule>
  </conditionalFormatting>
  <conditionalFormatting sqref="D506">
    <cfRule type="notContainsBlanks" dxfId="5276" priority="11929">
      <formula>LEN(TRIM(D506))&gt;0</formula>
    </cfRule>
  </conditionalFormatting>
  <conditionalFormatting sqref="C506">
    <cfRule type="notContainsBlanks" dxfId="5275" priority="11928">
      <formula>LEN(TRIM(C506))&gt;0</formula>
    </cfRule>
  </conditionalFormatting>
  <conditionalFormatting sqref="I506">
    <cfRule type="notContainsBlanks" dxfId="5274" priority="11927">
      <formula>LEN(TRIM(I506))&gt;0</formula>
    </cfRule>
  </conditionalFormatting>
  <conditionalFormatting sqref="T497">
    <cfRule type="cellIs" dxfId="5273" priority="11925" operator="equal">
      <formula>"NO"</formula>
    </cfRule>
    <cfRule type="cellIs" dxfId="5272" priority="11926" operator="equal">
      <formula>"SI"</formula>
    </cfRule>
  </conditionalFormatting>
  <conditionalFormatting sqref="P509">
    <cfRule type="expression" dxfId="5271" priority="11909">
      <formula>Q509="NO SUBSANABLE"</formula>
    </cfRule>
    <cfRule type="expression" dxfId="5270" priority="11911">
      <formula>Q509="REQUERIMIENTOS SUBSANADOS"</formula>
    </cfRule>
    <cfRule type="expression" dxfId="5269" priority="11912">
      <formula>Q509="PENDIENTES POR SUBSANAR"</formula>
    </cfRule>
    <cfRule type="expression" dxfId="5268" priority="11917">
      <formula>Q509="SIN OBSERVACIÓN"</formula>
    </cfRule>
    <cfRule type="containsBlanks" dxfId="5267" priority="11918">
      <formula>LEN(TRIM(P509))=0</formula>
    </cfRule>
  </conditionalFormatting>
  <conditionalFormatting sqref="Q509">
    <cfRule type="containsBlanks" dxfId="5266" priority="11904">
      <formula>LEN(TRIM(Q509))=0</formula>
    </cfRule>
    <cfRule type="cellIs" dxfId="5265" priority="11913" operator="equal">
      <formula>"REQUERIMIENTOS SUBSANADOS"</formula>
    </cfRule>
    <cfRule type="containsText" dxfId="5264" priority="11919" operator="containsText" text="NO SUBSANABLE">
      <formula>NOT(ISERROR(SEARCH("NO SUBSANABLE",Q509)))</formula>
    </cfRule>
    <cfRule type="containsText" dxfId="5263" priority="11920" operator="containsText" text="PENDIENTES POR SUBSANAR">
      <formula>NOT(ISERROR(SEARCH("PENDIENTES POR SUBSANAR",Q509)))</formula>
    </cfRule>
    <cfRule type="containsText" dxfId="5262" priority="11921" operator="containsText" text="SIN OBSERVACIÓN">
      <formula>NOT(ISERROR(SEARCH("SIN OBSERVACIÓN",Q509)))</formula>
    </cfRule>
  </conditionalFormatting>
  <conditionalFormatting sqref="R509">
    <cfRule type="containsBlanks" dxfId="5261" priority="11903">
      <formula>LEN(TRIM(R509))=0</formula>
    </cfRule>
    <cfRule type="cellIs" dxfId="5260" priority="11905" operator="equal">
      <formula>"NO CUMPLEN CON LO SOLICITADO"</formula>
    </cfRule>
    <cfRule type="cellIs" dxfId="5259" priority="11906" operator="equal">
      <formula>"CUMPLEN CON LO SOLICITADO"</formula>
    </cfRule>
    <cfRule type="cellIs" dxfId="5258" priority="11907" operator="equal">
      <formula>"PENDIENTES"</formula>
    </cfRule>
    <cfRule type="cellIs" dxfId="5257" priority="11908" operator="equal">
      <formula>"NINGUNO"</formula>
    </cfRule>
  </conditionalFormatting>
  <conditionalFormatting sqref="G509">
    <cfRule type="notContainsBlanks" dxfId="5256" priority="11901">
      <formula>LEN(TRIM(G509))&gt;0</formula>
    </cfRule>
  </conditionalFormatting>
  <conditionalFormatting sqref="F509">
    <cfRule type="notContainsBlanks" dxfId="5255" priority="11900">
      <formula>LEN(TRIM(F509))&gt;0</formula>
    </cfRule>
  </conditionalFormatting>
  <conditionalFormatting sqref="E509">
    <cfRule type="notContainsBlanks" dxfId="5254" priority="11899">
      <formula>LEN(TRIM(E509))&gt;0</formula>
    </cfRule>
  </conditionalFormatting>
  <conditionalFormatting sqref="D509">
    <cfRule type="notContainsBlanks" dxfId="5253" priority="11898">
      <formula>LEN(TRIM(D509))&gt;0</formula>
    </cfRule>
  </conditionalFormatting>
  <conditionalFormatting sqref="C509">
    <cfRule type="notContainsBlanks" dxfId="5252" priority="11897">
      <formula>LEN(TRIM(C509))&gt;0</formula>
    </cfRule>
  </conditionalFormatting>
  <conditionalFormatting sqref="I509">
    <cfRule type="notContainsBlanks" dxfId="5251" priority="11896">
      <formula>LEN(TRIM(I509))&gt;0</formula>
    </cfRule>
  </conditionalFormatting>
  <conditionalFormatting sqref="S497 S500 S503 S506 S509">
    <cfRule type="cellIs" dxfId="5250" priority="11894" operator="greaterThan">
      <formula>0</formula>
    </cfRule>
    <cfRule type="cellIs" dxfId="5249" priority="11895" operator="equal">
      <formula>0</formula>
    </cfRule>
  </conditionalFormatting>
  <conditionalFormatting sqref="T512">
    <cfRule type="cellIs" dxfId="5248" priority="11892" operator="equal">
      <formula>"NO CUMPLE"</formula>
    </cfRule>
    <cfRule type="cellIs" dxfId="5247" priority="11893" operator="equal">
      <formula>"CUMPLE"</formula>
    </cfRule>
  </conditionalFormatting>
  <conditionalFormatting sqref="B534">
    <cfRule type="cellIs" dxfId="5246" priority="11798" operator="equal">
      <formula>"NO CUMPLE CON LA EXPERIENCIA REQUERIDA"</formula>
    </cfRule>
    <cfRule type="cellIs" dxfId="5245" priority="11799" operator="equal">
      <formula>"CUMPLE CON LA EXPERIENCIA REQUERIDA"</formula>
    </cfRule>
  </conditionalFormatting>
  <conditionalFormatting sqref="H519">
    <cfRule type="notContainsBlanks" dxfId="5244" priority="11797">
      <formula>LEN(TRIM(H519))&gt;0</formula>
    </cfRule>
  </conditionalFormatting>
  <conditionalFormatting sqref="G519">
    <cfRule type="notContainsBlanks" dxfId="5243" priority="11796">
      <formula>LEN(TRIM(G519))&gt;0</formula>
    </cfRule>
  </conditionalFormatting>
  <conditionalFormatting sqref="F519">
    <cfRule type="notContainsBlanks" dxfId="5242" priority="11795">
      <formula>LEN(TRIM(F519))&gt;0</formula>
    </cfRule>
  </conditionalFormatting>
  <conditionalFormatting sqref="E519">
    <cfRule type="notContainsBlanks" dxfId="5241" priority="11794">
      <formula>LEN(TRIM(E519))&gt;0</formula>
    </cfRule>
  </conditionalFormatting>
  <conditionalFormatting sqref="D519">
    <cfRule type="notContainsBlanks" dxfId="5240" priority="11793">
      <formula>LEN(TRIM(D519))&gt;0</formula>
    </cfRule>
  </conditionalFormatting>
  <conditionalFormatting sqref="C519">
    <cfRule type="notContainsBlanks" dxfId="5239" priority="11792">
      <formula>LEN(TRIM(C519))&gt;0</formula>
    </cfRule>
  </conditionalFormatting>
  <conditionalFormatting sqref="I519">
    <cfRule type="notContainsBlanks" dxfId="5238" priority="11791">
      <formula>LEN(TRIM(I519))&gt;0</formula>
    </cfRule>
  </conditionalFormatting>
  <conditionalFormatting sqref="N522 N525">
    <cfRule type="expression" dxfId="5237" priority="11788">
      <formula>N522=" "</formula>
    </cfRule>
    <cfRule type="expression" dxfId="5236" priority="11789">
      <formula>N522="NO PRESENTÓ CERTIFICADO"</formula>
    </cfRule>
    <cfRule type="expression" dxfId="5235" priority="11790">
      <formula>N522="PRESENTÓ CERTIFICADO"</formula>
    </cfRule>
  </conditionalFormatting>
  <conditionalFormatting sqref="P522 P525">
    <cfRule type="expression" dxfId="5234" priority="11775">
      <formula>Q522="NO SUBSANABLE"</formula>
    </cfRule>
    <cfRule type="expression" dxfId="5233" priority="11777">
      <formula>Q522="REQUERIMIENTOS SUBSANADOS"</formula>
    </cfRule>
    <cfRule type="expression" dxfId="5232" priority="11778">
      <formula>Q522="PENDIENTES POR SUBSANAR"</formula>
    </cfRule>
    <cfRule type="expression" dxfId="5231" priority="11783">
      <formula>Q522="SIN OBSERVACIÓN"</formula>
    </cfRule>
    <cfRule type="containsBlanks" dxfId="5230" priority="11784">
      <formula>LEN(TRIM(P522))=0</formula>
    </cfRule>
  </conditionalFormatting>
  <conditionalFormatting sqref="O522 O525">
    <cfRule type="cellIs" dxfId="5229" priority="11776" operator="equal">
      <formula>"PENDIENTE POR DESCRIPCIÓN"</formula>
    </cfRule>
    <cfRule type="cellIs" dxfId="5228" priority="11780" operator="equal">
      <formula>"DESCRIPCIÓN INSUFICIENTE"</formula>
    </cfRule>
    <cfRule type="cellIs" dxfId="5227" priority="11781" operator="equal">
      <formula>"NO ESTÁ ACORDE A ITEM 5.2.1 (T.R.)"</formula>
    </cfRule>
    <cfRule type="cellIs" dxfId="5226" priority="11782" operator="equal">
      <formula>"ACORDE A ITEM 5.2.1 (T.R.)"</formula>
    </cfRule>
  </conditionalFormatting>
  <conditionalFormatting sqref="Q525">
    <cfRule type="containsBlanks" dxfId="5225" priority="11770">
      <formula>LEN(TRIM(Q525))=0</formula>
    </cfRule>
    <cfRule type="cellIs" dxfId="5224" priority="11779" operator="equal">
      <formula>"REQUERIMIENTOS SUBSANADOS"</formula>
    </cfRule>
    <cfRule type="containsText" dxfId="5223" priority="11785" operator="containsText" text="NO SUBSANABLE">
      <formula>NOT(ISERROR(SEARCH("NO SUBSANABLE",Q525)))</formula>
    </cfRule>
    <cfRule type="containsText" dxfId="5222" priority="11786" operator="containsText" text="PENDIENTES POR SUBSANAR">
      <formula>NOT(ISERROR(SEARCH("PENDIENTES POR SUBSANAR",Q525)))</formula>
    </cfRule>
    <cfRule type="containsText" dxfId="5221" priority="11787" operator="containsText" text="SIN OBSERVACIÓN">
      <formula>NOT(ISERROR(SEARCH("SIN OBSERVACIÓN",Q525)))</formula>
    </cfRule>
  </conditionalFormatting>
  <conditionalFormatting sqref="R525">
    <cfRule type="containsBlanks" dxfId="5220" priority="11769">
      <formula>LEN(TRIM(R525))=0</formula>
    </cfRule>
    <cfRule type="cellIs" dxfId="5219" priority="11771" operator="equal">
      <formula>"NO CUMPLEN CON LO SOLICITADO"</formula>
    </cfRule>
    <cfRule type="cellIs" dxfId="5218" priority="11772" operator="equal">
      <formula>"CUMPLEN CON LO SOLICITADO"</formula>
    </cfRule>
    <cfRule type="cellIs" dxfId="5217" priority="11773" operator="equal">
      <formula>"PENDIENTES"</formula>
    </cfRule>
    <cfRule type="cellIs" dxfId="5216" priority="11774" operator="equal">
      <formula>"NINGUNO"</formula>
    </cfRule>
  </conditionalFormatting>
  <conditionalFormatting sqref="H525">
    <cfRule type="notContainsBlanks" dxfId="5215" priority="11768">
      <formula>LEN(TRIM(H525))&gt;0</formula>
    </cfRule>
  </conditionalFormatting>
  <conditionalFormatting sqref="G522 G525">
    <cfRule type="notContainsBlanks" dxfId="5214" priority="11767">
      <formula>LEN(TRIM(G522))&gt;0</formula>
    </cfRule>
  </conditionalFormatting>
  <conditionalFormatting sqref="F522 F525">
    <cfRule type="notContainsBlanks" dxfId="5213" priority="11766">
      <formula>LEN(TRIM(F522))&gt;0</formula>
    </cfRule>
  </conditionalFormatting>
  <conditionalFormatting sqref="E522 E525">
    <cfRule type="notContainsBlanks" dxfId="5212" priority="11765">
      <formula>LEN(TRIM(E522))&gt;0</formula>
    </cfRule>
  </conditionalFormatting>
  <conditionalFormatting sqref="D522 D525">
    <cfRule type="notContainsBlanks" dxfId="5211" priority="11764">
      <formula>LEN(TRIM(D522))&gt;0</formula>
    </cfRule>
  </conditionalFormatting>
  <conditionalFormatting sqref="C522 C525">
    <cfRule type="notContainsBlanks" dxfId="5210" priority="11763">
      <formula>LEN(TRIM(C522))&gt;0</formula>
    </cfRule>
  </conditionalFormatting>
  <conditionalFormatting sqref="I522 I525">
    <cfRule type="notContainsBlanks" dxfId="5209" priority="11762">
      <formula>LEN(TRIM(I522))&gt;0</formula>
    </cfRule>
  </conditionalFormatting>
  <conditionalFormatting sqref="N528">
    <cfRule type="expression" dxfId="5208" priority="11759">
      <formula>N528=" "</formula>
    </cfRule>
    <cfRule type="expression" dxfId="5207" priority="11760">
      <formula>N528="NO PRESENTÓ CERTIFICADO"</formula>
    </cfRule>
    <cfRule type="expression" dxfId="5206" priority="11761">
      <formula>N528="PRESENTÓ CERTIFICADO"</formula>
    </cfRule>
  </conditionalFormatting>
  <conditionalFormatting sqref="P528">
    <cfRule type="expression" dxfId="5205" priority="11746">
      <formula>Q528="NO SUBSANABLE"</formula>
    </cfRule>
    <cfRule type="expression" dxfId="5204" priority="11748">
      <formula>Q528="REQUERIMIENTOS SUBSANADOS"</formula>
    </cfRule>
    <cfRule type="expression" dxfId="5203" priority="11749">
      <formula>Q528="PENDIENTES POR SUBSANAR"</formula>
    </cfRule>
    <cfRule type="expression" dxfId="5202" priority="11754">
      <formula>Q528="SIN OBSERVACIÓN"</formula>
    </cfRule>
    <cfRule type="containsBlanks" dxfId="5201" priority="11755">
      <formula>LEN(TRIM(P528))=0</formula>
    </cfRule>
  </conditionalFormatting>
  <conditionalFormatting sqref="O528">
    <cfRule type="cellIs" dxfId="5200" priority="11747" operator="equal">
      <formula>"PENDIENTE POR DESCRIPCIÓN"</formula>
    </cfRule>
    <cfRule type="cellIs" dxfId="5199" priority="11751" operator="equal">
      <formula>"DESCRIPCIÓN INSUFICIENTE"</formula>
    </cfRule>
    <cfRule type="cellIs" dxfId="5198" priority="11752" operator="equal">
      <formula>"NO ESTÁ ACORDE A ITEM 5.2.1 (T.R.)"</formula>
    </cfRule>
    <cfRule type="cellIs" dxfId="5197" priority="11753" operator="equal">
      <formula>"ACORDE A ITEM 5.2.1 (T.R.)"</formula>
    </cfRule>
  </conditionalFormatting>
  <conditionalFormatting sqref="Q528">
    <cfRule type="containsBlanks" dxfId="5196" priority="11741">
      <formula>LEN(TRIM(Q528))=0</formula>
    </cfRule>
    <cfRule type="cellIs" dxfId="5195" priority="11750" operator="equal">
      <formula>"REQUERIMIENTOS SUBSANADOS"</formula>
    </cfRule>
    <cfRule type="containsText" dxfId="5194" priority="11756" operator="containsText" text="NO SUBSANABLE">
      <formula>NOT(ISERROR(SEARCH("NO SUBSANABLE",Q528)))</formula>
    </cfRule>
    <cfRule type="containsText" dxfId="5193" priority="11757" operator="containsText" text="PENDIENTES POR SUBSANAR">
      <formula>NOT(ISERROR(SEARCH("PENDIENTES POR SUBSANAR",Q528)))</formula>
    </cfRule>
    <cfRule type="containsText" dxfId="5192" priority="11758" operator="containsText" text="SIN OBSERVACIÓN">
      <formula>NOT(ISERROR(SEARCH("SIN OBSERVACIÓN",Q528)))</formula>
    </cfRule>
  </conditionalFormatting>
  <conditionalFormatting sqref="R528">
    <cfRule type="containsBlanks" dxfId="5191" priority="11740">
      <formula>LEN(TRIM(R528))=0</formula>
    </cfRule>
    <cfRule type="cellIs" dxfId="5190" priority="11742" operator="equal">
      <formula>"NO CUMPLEN CON LO SOLICITADO"</formula>
    </cfRule>
    <cfRule type="cellIs" dxfId="5189" priority="11743" operator="equal">
      <formula>"CUMPLEN CON LO SOLICITADO"</formula>
    </cfRule>
    <cfRule type="cellIs" dxfId="5188" priority="11744" operator="equal">
      <formula>"PENDIENTES"</formula>
    </cfRule>
    <cfRule type="cellIs" dxfId="5187" priority="11745" operator="equal">
      <formula>"NINGUNO"</formula>
    </cfRule>
  </conditionalFormatting>
  <conditionalFormatting sqref="H528">
    <cfRule type="notContainsBlanks" dxfId="5186" priority="11739">
      <formula>LEN(TRIM(H528))&gt;0</formula>
    </cfRule>
  </conditionalFormatting>
  <conditionalFormatting sqref="G528">
    <cfRule type="notContainsBlanks" dxfId="5185" priority="11738">
      <formula>LEN(TRIM(G528))&gt;0</formula>
    </cfRule>
  </conditionalFormatting>
  <conditionalFormatting sqref="F528">
    <cfRule type="notContainsBlanks" dxfId="5184" priority="11737">
      <formula>LEN(TRIM(F528))&gt;0</formula>
    </cfRule>
  </conditionalFormatting>
  <conditionalFormatting sqref="E528">
    <cfRule type="notContainsBlanks" dxfId="5183" priority="11736">
      <formula>LEN(TRIM(E528))&gt;0</formula>
    </cfRule>
  </conditionalFormatting>
  <conditionalFormatting sqref="D528">
    <cfRule type="notContainsBlanks" dxfId="5182" priority="11735">
      <formula>LEN(TRIM(D528))&gt;0</formula>
    </cfRule>
  </conditionalFormatting>
  <conditionalFormatting sqref="C528">
    <cfRule type="notContainsBlanks" dxfId="5181" priority="11734">
      <formula>LEN(TRIM(C528))&gt;0</formula>
    </cfRule>
  </conditionalFormatting>
  <conditionalFormatting sqref="I528">
    <cfRule type="notContainsBlanks" dxfId="5180" priority="11733">
      <formula>LEN(TRIM(I528))&gt;0</formula>
    </cfRule>
  </conditionalFormatting>
  <conditionalFormatting sqref="T519">
    <cfRule type="cellIs" dxfId="5179" priority="11731" operator="equal">
      <formula>"NO"</formula>
    </cfRule>
    <cfRule type="cellIs" dxfId="5178" priority="11732" operator="equal">
      <formula>"SI"</formula>
    </cfRule>
  </conditionalFormatting>
  <conditionalFormatting sqref="N531">
    <cfRule type="expression" dxfId="5177" priority="11728">
      <formula>N531=" "</formula>
    </cfRule>
    <cfRule type="expression" dxfId="5176" priority="11729">
      <formula>N531="NO PRESENTÓ CERTIFICADO"</formula>
    </cfRule>
    <cfRule type="expression" dxfId="5175" priority="11730">
      <formula>N531="PRESENTÓ CERTIFICADO"</formula>
    </cfRule>
  </conditionalFormatting>
  <conditionalFormatting sqref="P531">
    <cfRule type="expression" dxfId="5174" priority="11715">
      <formula>Q531="NO SUBSANABLE"</formula>
    </cfRule>
    <cfRule type="expression" dxfId="5173" priority="11717">
      <formula>Q531="REQUERIMIENTOS SUBSANADOS"</formula>
    </cfRule>
    <cfRule type="expression" dxfId="5172" priority="11718">
      <formula>Q531="PENDIENTES POR SUBSANAR"</formula>
    </cfRule>
    <cfRule type="expression" dxfId="5171" priority="11723">
      <formula>Q531="SIN OBSERVACIÓN"</formula>
    </cfRule>
    <cfRule type="containsBlanks" dxfId="5170" priority="11724">
      <formula>LEN(TRIM(P531))=0</formula>
    </cfRule>
  </conditionalFormatting>
  <conditionalFormatting sqref="O531">
    <cfRule type="cellIs" dxfId="5169" priority="11716" operator="equal">
      <formula>"PENDIENTE POR DESCRIPCIÓN"</formula>
    </cfRule>
    <cfRule type="cellIs" dxfId="5168" priority="11720" operator="equal">
      <formula>"DESCRIPCIÓN INSUFICIENTE"</formula>
    </cfRule>
    <cfRule type="cellIs" dxfId="5167" priority="11721" operator="equal">
      <formula>"NO ESTÁ ACORDE A ITEM 5.2.1 (T.R.)"</formula>
    </cfRule>
    <cfRule type="cellIs" dxfId="5166" priority="11722" operator="equal">
      <formula>"ACORDE A ITEM 5.2.1 (T.R.)"</formula>
    </cfRule>
  </conditionalFormatting>
  <conditionalFormatting sqref="Q531">
    <cfRule type="containsBlanks" dxfId="5165" priority="11710">
      <formula>LEN(TRIM(Q531))=0</formula>
    </cfRule>
    <cfRule type="cellIs" dxfId="5164" priority="11719" operator="equal">
      <formula>"REQUERIMIENTOS SUBSANADOS"</formula>
    </cfRule>
    <cfRule type="containsText" dxfId="5163" priority="11725" operator="containsText" text="NO SUBSANABLE">
      <formula>NOT(ISERROR(SEARCH("NO SUBSANABLE",Q531)))</formula>
    </cfRule>
    <cfRule type="containsText" dxfId="5162" priority="11726" operator="containsText" text="PENDIENTES POR SUBSANAR">
      <formula>NOT(ISERROR(SEARCH("PENDIENTES POR SUBSANAR",Q531)))</formula>
    </cfRule>
    <cfRule type="containsText" dxfId="5161" priority="11727" operator="containsText" text="SIN OBSERVACIÓN">
      <formula>NOT(ISERROR(SEARCH("SIN OBSERVACIÓN",Q531)))</formula>
    </cfRule>
  </conditionalFormatting>
  <conditionalFormatting sqref="R531">
    <cfRule type="containsBlanks" dxfId="5160" priority="11709">
      <formula>LEN(TRIM(R531))=0</formula>
    </cfRule>
    <cfRule type="cellIs" dxfId="5159" priority="11711" operator="equal">
      <formula>"NO CUMPLEN CON LO SOLICITADO"</formula>
    </cfRule>
    <cfRule type="cellIs" dxfId="5158" priority="11712" operator="equal">
      <formula>"CUMPLEN CON LO SOLICITADO"</formula>
    </cfRule>
    <cfRule type="cellIs" dxfId="5157" priority="11713" operator="equal">
      <formula>"PENDIENTES"</formula>
    </cfRule>
    <cfRule type="cellIs" dxfId="5156" priority="11714" operator="equal">
      <formula>"NINGUNO"</formula>
    </cfRule>
  </conditionalFormatting>
  <conditionalFormatting sqref="H531">
    <cfRule type="notContainsBlanks" dxfId="5155" priority="11708">
      <formula>LEN(TRIM(H531))&gt;0</formula>
    </cfRule>
  </conditionalFormatting>
  <conditionalFormatting sqref="G531">
    <cfRule type="notContainsBlanks" dxfId="5154" priority="11707">
      <formula>LEN(TRIM(G531))&gt;0</formula>
    </cfRule>
  </conditionalFormatting>
  <conditionalFormatting sqref="F531">
    <cfRule type="notContainsBlanks" dxfId="5153" priority="11706">
      <formula>LEN(TRIM(F531))&gt;0</formula>
    </cfRule>
  </conditionalFormatting>
  <conditionalFormatting sqref="E531">
    <cfRule type="notContainsBlanks" dxfId="5152" priority="11705">
      <formula>LEN(TRIM(E531))&gt;0</formula>
    </cfRule>
  </conditionalFormatting>
  <conditionalFormatting sqref="D531">
    <cfRule type="notContainsBlanks" dxfId="5151" priority="11704">
      <formula>LEN(TRIM(D531))&gt;0</formula>
    </cfRule>
  </conditionalFormatting>
  <conditionalFormatting sqref="C531">
    <cfRule type="notContainsBlanks" dxfId="5150" priority="11703">
      <formula>LEN(TRIM(C531))&gt;0</formula>
    </cfRule>
  </conditionalFormatting>
  <conditionalFormatting sqref="I531">
    <cfRule type="notContainsBlanks" dxfId="5149" priority="11702">
      <formula>LEN(TRIM(I531))&gt;0</formula>
    </cfRule>
  </conditionalFormatting>
  <conditionalFormatting sqref="S519 S522 S525 S528 S531">
    <cfRule type="cellIs" dxfId="5148" priority="11700" operator="greaterThan">
      <formula>0</formula>
    </cfRule>
    <cfRule type="cellIs" dxfId="5147" priority="11701" operator="equal">
      <formula>0</formula>
    </cfRule>
  </conditionalFormatting>
  <conditionalFormatting sqref="T534">
    <cfRule type="cellIs" dxfId="5146" priority="11698" operator="equal">
      <formula>"NO CUMPLE"</formula>
    </cfRule>
    <cfRule type="cellIs" dxfId="5145" priority="11699" operator="equal">
      <formula>"CUMPLE"</formula>
    </cfRule>
  </conditionalFormatting>
  <conditionalFormatting sqref="P541">
    <cfRule type="expression" dxfId="5144" priority="11612">
      <formula>Q541="NO SUBSANABLE"</formula>
    </cfRule>
    <cfRule type="expression" dxfId="5143" priority="11614">
      <formula>Q541="REQUERIMIENTOS SUBSANADOS"</formula>
    </cfRule>
    <cfRule type="expression" dxfId="5142" priority="11615">
      <formula>Q541="PENDIENTES POR SUBSANAR"</formula>
    </cfRule>
    <cfRule type="expression" dxfId="5141" priority="11620">
      <formula>Q541="SIN OBSERVACIÓN"</formula>
    </cfRule>
    <cfRule type="containsBlanks" dxfId="5140" priority="11621">
      <formula>LEN(TRIM(P541))=0</formula>
    </cfRule>
  </conditionalFormatting>
  <conditionalFormatting sqref="Q541">
    <cfRule type="containsBlanks" dxfId="5139" priority="11607">
      <formula>LEN(TRIM(Q541))=0</formula>
    </cfRule>
    <cfRule type="cellIs" dxfId="5138" priority="11616" operator="equal">
      <formula>"REQUERIMIENTOS SUBSANADOS"</formula>
    </cfRule>
    <cfRule type="containsText" dxfId="5137" priority="11622" operator="containsText" text="NO SUBSANABLE">
      <formula>NOT(ISERROR(SEARCH("NO SUBSANABLE",Q541)))</formula>
    </cfRule>
    <cfRule type="containsText" dxfId="5136" priority="11623" operator="containsText" text="PENDIENTES POR SUBSANAR">
      <formula>NOT(ISERROR(SEARCH("PENDIENTES POR SUBSANAR",Q541)))</formula>
    </cfRule>
    <cfRule type="containsText" dxfId="5135" priority="11624" operator="containsText" text="SIN OBSERVACIÓN">
      <formula>NOT(ISERROR(SEARCH("SIN OBSERVACIÓN",Q541)))</formula>
    </cfRule>
  </conditionalFormatting>
  <conditionalFormatting sqref="R541">
    <cfRule type="containsBlanks" dxfId="5134" priority="11606">
      <formula>LEN(TRIM(R541))=0</formula>
    </cfRule>
    <cfRule type="cellIs" dxfId="5133" priority="11608" operator="equal">
      <formula>"NO CUMPLEN CON LO SOLICITADO"</formula>
    </cfRule>
    <cfRule type="cellIs" dxfId="5132" priority="11609" operator="equal">
      <formula>"CUMPLEN CON LO SOLICITADO"</formula>
    </cfRule>
    <cfRule type="cellIs" dxfId="5131" priority="11610" operator="equal">
      <formula>"PENDIENTES"</formula>
    </cfRule>
    <cfRule type="cellIs" dxfId="5130" priority="11611" operator="equal">
      <formula>"NINGUNO"</formula>
    </cfRule>
  </conditionalFormatting>
  <conditionalFormatting sqref="B556">
    <cfRule type="cellIs" dxfId="5129" priority="11604" operator="equal">
      <formula>"NO CUMPLE CON LA EXPERIENCIA REQUERIDA"</formula>
    </cfRule>
    <cfRule type="cellIs" dxfId="5128" priority="11605" operator="equal">
      <formula>"CUMPLE CON LA EXPERIENCIA REQUERIDA"</formula>
    </cfRule>
  </conditionalFormatting>
  <conditionalFormatting sqref="H541">
    <cfRule type="notContainsBlanks" dxfId="5127" priority="11603">
      <formula>LEN(TRIM(H541))&gt;0</formula>
    </cfRule>
  </conditionalFormatting>
  <conditionalFormatting sqref="G541">
    <cfRule type="notContainsBlanks" dxfId="5126" priority="11602">
      <formula>LEN(TRIM(G541))&gt;0</formula>
    </cfRule>
  </conditionalFormatting>
  <conditionalFormatting sqref="F541">
    <cfRule type="notContainsBlanks" dxfId="5125" priority="11601">
      <formula>LEN(TRIM(F541))&gt;0</formula>
    </cfRule>
  </conditionalFormatting>
  <conditionalFormatting sqref="E541">
    <cfRule type="notContainsBlanks" dxfId="5124" priority="11600">
      <formula>LEN(TRIM(E541))&gt;0</formula>
    </cfRule>
  </conditionalFormatting>
  <conditionalFormatting sqref="D541">
    <cfRule type="notContainsBlanks" dxfId="5123" priority="11599">
      <formula>LEN(TRIM(D541))&gt;0</formula>
    </cfRule>
  </conditionalFormatting>
  <conditionalFormatting sqref="C541">
    <cfRule type="notContainsBlanks" dxfId="5122" priority="11598">
      <formula>LEN(TRIM(C541))&gt;0</formula>
    </cfRule>
  </conditionalFormatting>
  <conditionalFormatting sqref="I541">
    <cfRule type="notContainsBlanks" dxfId="5121" priority="11597">
      <formula>LEN(TRIM(I541))&gt;0</formula>
    </cfRule>
  </conditionalFormatting>
  <conditionalFormatting sqref="N547">
    <cfRule type="expression" dxfId="5120" priority="11594">
      <formula>N547=" "</formula>
    </cfRule>
    <cfRule type="expression" dxfId="5119" priority="11595">
      <formula>N547="NO PRESENTÓ CERTIFICADO"</formula>
    </cfRule>
    <cfRule type="expression" dxfId="5118" priority="11596">
      <formula>N547="PRESENTÓ CERTIFICADO"</formula>
    </cfRule>
  </conditionalFormatting>
  <conditionalFormatting sqref="P547">
    <cfRule type="expression" dxfId="5117" priority="11581">
      <formula>Q547="NO SUBSANABLE"</formula>
    </cfRule>
    <cfRule type="expression" dxfId="5116" priority="11583">
      <formula>Q547="REQUERIMIENTOS SUBSANADOS"</formula>
    </cfRule>
    <cfRule type="expression" dxfId="5115" priority="11584">
      <formula>Q547="PENDIENTES POR SUBSANAR"</formula>
    </cfRule>
    <cfRule type="expression" dxfId="5114" priority="11589">
      <formula>Q547="SIN OBSERVACIÓN"</formula>
    </cfRule>
    <cfRule type="containsBlanks" dxfId="5113" priority="11590">
      <formula>LEN(TRIM(P547))=0</formula>
    </cfRule>
  </conditionalFormatting>
  <conditionalFormatting sqref="O547">
    <cfRule type="cellIs" dxfId="5112" priority="11582" operator="equal">
      <formula>"PENDIENTE POR DESCRIPCIÓN"</formula>
    </cfRule>
    <cfRule type="cellIs" dxfId="5111" priority="11586" operator="equal">
      <formula>"DESCRIPCIÓN INSUFICIENTE"</formula>
    </cfRule>
    <cfRule type="cellIs" dxfId="5110" priority="11587" operator="equal">
      <formula>"NO ESTÁ ACORDE A ITEM 5.2.1 (T.R.)"</formula>
    </cfRule>
    <cfRule type="cellIs" dxfId="5109" priority="11588" operator="equal">
      <formula>"ACORDE A ITEM 5.2.1 (T.R.)"</formula>
    </cfRule>
  </conditionalFormatting>
  <conditionalFormatting sqref="Q547">
    <cfRule type="containsBlanks" dxfId="5108" priority="11576">
      <formula>LEN(TRIM(Q547))=0</formula>
    </cfRule>
    <cfRule type="cellIs" dxfId="5107" priority="11585" operator="equal">
      <formula>"REQUERIMIENTOS SUBSANADOS"</formula>
    </cfRule>
    <cfRule type="containsText" dxfId="5106" priority="11591" operator="containsText" text="NO SUBSANABLE">
      <formula>NOT(ISERROR(SEARCH("NO SUBSANABLE",Q547)))</formula>
    </cfRule>
    <cfRule type="containsText" dxfId="5105" priority="11592" operator="containsText" text="PENDIENTES POR SUBSANAR">
      <formula>NOT(ISERROR(SEARCH("PENDIENTES POR SUBSANAR",Q547)))</formula>
    </cfRule>
    <cfRule type="containsText" dxfId="5104" priority="11593" operator="containsText" text="SIN OBSERVACIÓN">
      <formula>NOT(ISERROR(SEARCH("SIN OBSERVACIÓN",Q547)))</formula>
    </cfRule>
  </conditionalFormatting>
  <conditionalFormatting sqref="R547">
    <cfRule type="containsBlanks" dxfId="5103" priority="11575">
      <formula>LEN(TRIM(R547))=0</formula>
    </cfRule>
    <cfRule type="cellIs" dxfId="5102" priority="11577" operator="equal">
      <formula>"NO CUMPLEN CON LO SOLICITADO"</formula>
    </cfRule>
    <cfRule type="cellIs" dxfId="5101" priority="11578" operator="equal">
      <formula>"CUMPLEN CON LO SOLICITADO"</formula>
    </cfRule>
    <cfRule type="cellIs" dxfId="5100" priority="11579" operator="equal">
      <formula>"PENDIENTES"</formula>
    </cfRule>
    <cfRule type="cellIs" dxfId="5099" priority="11580" operator="equal">
      <formula>"NINGUNO"</formula>
    </cfRule>
  </conditionalFormatting>
  <conditionalFormatting sqref="H547">
    <cfRule type="notContainsBlanks" dxfId="5098" priority="11574">
      <formula>LEN(TRIM(H547))&gt;0</formula>
    </cfRule>
  </conditionalFormatting>
  <conditionalFormatting sqref="G544 G547">
    <cfRule type="notContainsBlanks" dxfId="5097" priority="11573">
      <formula>LEN(TRIM(G544))&gt;0</formula>
    </cfRule>
  </conditionalFormatting>
  <conditionalFormatting sqref="F544 F547">
    <cfRule type="notContainsBlanks" dxfId="5096" priority="11572">
      <formula>LEN(TRIM(F544))&gt;0</formula>
    </cfRule>
  </conditionalFormatting>
  <conditionalFormatting sqref="E544 E547">
    <cfRule type="notContainsBlanks" dxfId="5095" priority="11571">
      <formula>LEN(TRIM(E544))&gt;0</formula>
    </cfRule>
  </conditionalFormatting>
  <conditionalFormatting sqref="D544 D547">
    <cfRule type="notContainsBlanks" dxfId="5094" priority="11570">
      <formula>LEN(TRIM(D544))&gt;0</formula>
    </cfRule>
  </conditionalFormatting>
  <conditionalFormatting sqref="C544 C547">
    <cfRule type="notContainsBlanks" dxfId="5093" priority="11569">
      <formula>LEN(TRIM(C544))&gt;0</formula>
    </cfRule>
  </conditionalFormatting>
  <conditionalFormatting sqref="I547">
    <cfRule type="notContainsBlanks" dxfId="5092" priority="11568">
      <formula>LEN(TRIM(I547))&gt;0</formula>
    </cfRule>
  </conditionalFormatting>
  <conditionalFormatting sqref="N550">
    <cfRule type="expression" dxfId="5091" priority="11565">
      <formula>N550=" "</formula>
    </cfRule>
    <cfRule type="expression" dxfId="5090" priority="11566">
      <formula>N550="NO PRESENTÓ CERTIFICADO"</formula>
    </cfRule>
    <cfRule type="expression" dxfId="5089" priority="11567">
      <formula>N550="PRESENTÓ CERTIFICADO"</formula>
    </cfRule>
  </conditionalFormatting>
  <conditionalFormatting sqref="P550">
    <cfRule type="expression" dxfId="5088" priority="11552">
      <formula>Q550="NO SUBSANABLE"</formula>
    </cfRule>
    <cfRule type="expression" dxfId="5087" priority="11554">
      <formula>Q550="REQUERIMIENTOS SUBSANADOS"</formula>
    </cfRule>
    <cfRule type="expression" dxfId="5086" priority="11555">
      <formula>Q550="PENDIENTES POR SUBSANAR"</formula>
    </cfRule>
    <cfRule type="expression" dxfId="5085" priority="11560">
      <formula>Q550="SIN OBSERVACIÓN"</formula>
    </cfRule>
    <cfRule type="containsBlanks" dxfId="5084" priority="11561">
      <formula>LEN(TRIM(P550))=0</formula>
    </cfRule>
  </conditionalFormatting>
  <conditionalFormatting sqref="O550">
    <cfRule type="cellIs" dxfId="5083" priority="11553" operator="equal">
      <formula>"PENDIENTE POR DESCRIPCIÓN"</formula>
    </cfRule>
    <cfRule type="cellIs" dxfId="5082" priority="11557" operator="equal">
      <formula>"DESCRIPCIÓN INSUFICIENTE"</formula>
    </cfRule>
    <cfRule type="cellIs" dxfId="5081" priority="11558" operator="equal">
      <formula>"NO ESTÁ ACORDE A ITEM 5.2.1 (T.R.)"</formula>
    </cfRule>
    <cfRule type="cellIs" dxfId="5080" priority="11559" operator="equal">
      <formula>"ACORDE A ITEM 5.2.1 (T.R.)"</formula>
    </cfRule>
  </conditionalFormatting>
  <conditionalFormatting sqref="Q550">
    <cfRule type="containsBlanks" dxfId="5079" priority="11547">
      <formula>LEN(TRIM(Q550))=0</formula>
    </cfRule>
    <cfRule type="cellIs" dxfId="5078" priority="11556" operator="equal">
      <formula>"REQUERIMIENTOS SUBSANADOS"</formula>
    </cfRule>
    <cfRule type="containsText" dxfId="5077" priority="11562" operator="containsText" text="NO SUBSANABLE">
      <formula>NOT(ISERROR(SEARCH("NO SUBSANABLE",Q550)))</formula>
    </cfRule>
    <cfRule type="containsText" dxfId="5076" priority="11563" operator="containsText" text="PENDIENTES POR SUBSANAR">
      <formula>NOT(ISERROR(SEARCH("PENDIENTES POR SUBSANAR",Q550)))</formula>
    </cfRule>
    <cfRule type="containsText" dxfId="5075" priority="11564" operator="containsText" text="SIN OBSERVACIÓN">
      <formula>NOT(ISERROR(SEARCH("SIN OBSERVACIÓN",Q550)))</formula>
    </cfRule>
  </conditionalFormatting>
  <conditionalFormatting sqref="R550">
    <cfRule type="containsBlanks" dxfId="5074" priority="11546">
      <formula>LEN(TRIM(R550))=0</formula>
    </cfRule>
    <cfRule type="cellIs" dxfId="5073" priority="11548" operator="equal">
      <formula>"NO CUMPLEN CON LO SOLICITADO"</formula>
    </cfRule>
    <cfRule type="cellIs" dxfId="5072" priority="11549" operator="equal">
      <formula>"CUMPLEN CON LO SOLICITADO"</formula>
    </cfRule>
    <cfRule type="cellIs" dxfId="5071" priority="11550" operator="equal">
      <formula>"PENDIENTES"</formula>
    </cfRule>
    <cfRule type="cellIs" dxfId="5070" priority="11551" operator="equal">
      <formula>"NINGUNO"</formula>
    </cfRule>
  </conditionalFormatting>
  <conditionalFormatting sqref="H550">
    <cfRule type="notContainsBlanks" dxfId="5069" priority="11545">
      <formula>LEN(TRIM(H550))&gt;0</formula>
    </cfRule>
  </conditionalFormatting>
  <conditionalFormatting sqref="G550">
    <cfRule type="notContainsBlanks" dxfId="5068" priority="11544">
      <formula>LEN(TRIM(G550))&gt;0</formula>
    </cfRule>
  </conditionalFormatting>
  <conditionalFormatting sqref="F550">
    <cfRule type="notContainsBlanks" dxfId="5067" priority="11543">
      <formula>LEN(TRIM(F550))&gt;0</formula>
    </cfRule>
  </conditionalFormatting>
  <conditionalFormatting sqref="E550">
    <cfRule type="notContainsBlanks" dxfId="5066" priority="11542">
      <formula>LEN(TRIM(E550))&gt;0</formula>
    </cfRule>
  </conditionalFormatting>
  <conditionalFormatting sqref="D550">
    <cfRule type="notContainsBlanks" dxfId="5065" priority="11541">
      <formula>LEN(TRIM(D550))&gt;0</formula>
    </cfRule>
  </conditionalFormatting>
  <conditionalFormatting sqref="C550">
    <cfRule type="notContainsBlanks" dxfId="5064" priority="11540">
      <formula>LEN(TRIM(C550))&gt;0</formula>
    </cfRule>
  </conditionalFormatting>
  <conditionalFormatting sqref="I550">
    <cfRule type="notContainsBlanks" dxfId="5063" priority="11539">
      <formula>LEN(TRIM(I550))&gt;0</formula>
    </cfRule>
  </conditionalFormatting>
  <conditionalFormatting sqref="T541">
    <cfRule type="cellIs" dxfId="5062" priority="11537" operator="equal">
      <formula>"NO"</formula>
    </cfRule>
    <cfRule type="cellIs" dxfId="5061" priority="11538" operator="equal">
      <formula>"SI"</formula>
    </cfRule>
  </conditionalFormatting>
  <conditionalFormatting sqref="N553">
    <cfRule type="expression" dxfId="5060" priority="11534">
      <formula>N553=" "</formula>
    </cfRule>
    <cfRule type="expression" dxfId="5059" priority="11535">
      <formula>N553="NO PRESENTÓ CERTIFICADO"</formula>
    </cfRule>
    <cfRule type="expression" dxfId="5058" priority="11536">
      <formula>N553="PRESENTÓ CERTIFICADO"</formula>
    </cfRule>
  </conditionalFormatting>
  <conditionalFormatting sqref="P553">
    <cfRule type="expression" dxfId="5057" priority="11521">
      <formula>Q553="NO SUBSANABLE"</formula>
    </cfRule>
    <cfRule type="expression" dxfId="5056" priority="11523">
      <formula>Q553="REQUERIMIENTOS SUBSANADOS"</formula>
    </cfRule>
    <cfRule type="expression" dxfId="5055" priority="11524">
      <formula>Q553="PENDIENTES POR SUBSANAR"</formula>
    </cfRule>
    <cfRule type="expression" dxfId="5054" priority="11529">
      <formula>Q553="SIN OBSERVACIÓN"</formula>
    </cfRule>
    <cfRule type="containsBlanks" dxfId="5053" priority="11530">
      <formula>LEN(TRIM(P553))=0</formula>
    </cfRule>
  </conditionalFormatting>
  <conditionalFormatting sqref="O553">
    <cfRule type="cellIs" dxfId="5052" priority="11522" operator="equal">
      <formula>"PENDIENTE POR DESCRIPCIÓN"</formula>
    </cfRule>
    <cfRule type="cellIs" dxfId="5051" priority="11526" operator="equal">
      <formula>"DESCRIPCIÓN INSUFICIENTE"</formula>
    </cfRule>
    <cfRule type="cellIs" dxfId="5050" priority="11527" operator="equal">
      <formula>"NO ESTÁ ACORDE A ITEM 5.2.1 (T.R.)"</formula>
    </cfRule>
    <cfRule type="cellIs" dxfId="5049" priority="11528" operator="equal">
      <formula>"ACORDE A ITEM 5.2.1 (T.R.)"</formula>
    </cfRule>
  </conditionalFormatting>
  <conditionalFormatting sqref="Q553">
    <cfRule type="containsBlanks" dxfId="5048" priority="11516">
      <formula>LEN(TRIM(Q553))=0</formula>
    </cfRule>
    <cfRule type="cellIs" dxfId="5047" priority="11525" operator="equal">
      <formula>"REQUERIMIENTOS SUBSANADOS"</formula>
    </cfRule>
    <cfRule type="containsText" dxfId="5046" priority="11531" operator="containsText" text="NO SUBSANABLE">
      <formula>NOT(ISERROR(SEARCH("NO SUBSANABLE",Q553)))</formula>
    </cfRule>
    <cfRule type="containsText" dxfId="5045" priority="11532" operator="containsText" text="PENDIENTES POR SUBSANAR">
      <formula>NOT(ISERROR(SEARCH("PENDIENTES POR SUBSANAR",Q553)))</formula>
    </cfRule>
    <cfRule type="containsText" dxfId="5044" priority="11533" operator="containsText" text="SIN OBSERVACIÓN">
      <formula>NOT(ISERROR(SEARCH("SIN OBSERVACIÓN",Q553)))</formula>
    </cfRule>
  </conditionalFormatting>
  <conditionalFormatting sqref="R553">
    <cfRule type="containsBlanks" dxfId="5043" priority="11515">
      <formula>LEN(TRIM(R553))=0</formula>
    </cfRule>
    <cfRule type="cellIs" dxfId="5042" priority="11517" operator="equal">
      <formula>"NO CUMPLEN CON LO SOLICITADO"</formula>
    </cfRule>
    <cfRule type="cellIs" dxfId="5041" priority="11518" operator="equal">
      <formula>"CUMPLEN CON LO SOLICITADO"</formula>
    </cfRule>
    <cfRule type="cellIs" dxfId="5040" priority="11519" operator="equal">
      <formula>"PENDIENTES"</formula>
    </cfRule>
    <cfRule type="cellIs" dxfId="5039" priority="11520" operator="equal">
      <formula>"NINGUNO"</formula>
    </cfRule>
  </conditionalFormatting>
  <conditionalFormatting sqref="H553">
    <cfRule type="notContainsBlanks" dxfId="5038" priority="11514">
      <formula>LEN(TRIM(H553))&gt;0</formula>
    </cfRule>
  </conditionalFormatting>
  <conditionalFormatting sqref="G553">
    <cfRule type="notContainsBlanks" dxfId="5037" priority="11513">
      <formula>LEN(TRIM(G553))&gt;0</formula>
    </cfRule>
  </conditionalFormatting>
  <conditionalFormatting sqref="F553">
    <cfRule type="notContainsBlanks" dxfId="5036" priority="11512">
      <formula>LEN(TRIM(F553))&gt;0</formula>
    </cfRule>
  </conditionalFormatting>
  <conditionalFormatting sqref="E553">
    <cfRule type="notContainsBlanks" dxfId="5035" priority="11511">
      <formula>LEN(TRIM(E553))&gt;0</formula>
    </cfRule>
  </conditionalFormatting>
  <conditionalFormatting sqref="D553">
    <cfRule type="notContainsBlanks" dxfId="5034" priority="11510">
      <formula>LEN(TRIM(D553))&gt;0</formula>
    </cfRule>
  </conditionalFormatting>
  <conditionalFormatting sqref="C553">
    <cfRule type="notContainsBlanks" dxfId="5033" priority="11509">
      <formula>LEN(TRIM(C553))&gt;0</formula>
    </cfRule>
  </conditionalFormatting>
  <conditionalFormatting sqref="I553">
    <cfRule type="notContainsBlanks" dxfId="5032" priority="11508">
      <formula>LEN(TRIM(I553))&gt;0</formula>
    </cfRule>
  </conditionalFormatting>
  <conditionalFormatting sqref="S541 S544 S547 S550 S553">
    <cfRule type="cellIs" dxfId="5031" priority="11506" operator="greaterThan">
      <formula>0</formula>
    </cfRule>
    <cfRule type="cellIs" dxfId="5030" priority="11507" operator="equal">
      <formula>0</formula>
    </cfRule>
  </conditionalFormatting>
  <conditionalFormatting sqref="T556">
    <cfRule type="cellIs" dxfId="5029" priority="11504" operator="equal">
      <formula>"NO CUMPLE"</formula>
    </cfRule>
    <cfRule type="cellIs" dxfId="5028" priority="11505" operator="equal">
      <formula>"CUMPLE"</formula>
    </cfRule>
  </conditionalFormatting>
  <conditionalFormatting sqref="N563">
    <cfRule type="expression" dxfId="5027" priority="11431">
      <formula>N563=" "</formula>
    </cfRule>
    <cfRule type="expression" dxfId="5026" priority="11432">
      <formula>N563="NO PRESENTÓ CERTIFICADO"</formula>
    </cfRule>
    <cfRule type="expression" dxfId="5025" priority="11433">
      <formula>N563="PRESENTÓ CERTIFICADO"</formula>
    </cfRule>
  </conditionalFormatting>
  <conditionalFormatting sqref="O563">
    <cfRule type="cellIs" dxfId="5024" priority="11419" operator="equal">
      <formula>"PENDIENTE POR DESCRIPCIÓN"</formula>
    </cfRule>
    <cfRule type="cellIs" dxfId="5023" priority="11423" operator="equal">
      <formula>"DESCRIPCIÓN INSUFICIENTE"</formula>
    </cfRule>
    <cfRule type="cellIs" dxfId="5022" priority="11424" operator="equal">
      <formula>"NO ESTÁ ACORDE A ITEM 5.2.1 (T.R.)"</formula>
    </cfRule>
    <cfRule type="cellIs" dxfId="5021" priority="11425" operator="equal">
      <formula>"ACORDE A ITEM 5.2.1 (T.R.)"</formula>
    </cfRule>
  </conditionalFormatting>
  <conditionalFormatting sqref="Q563">
    <cfRule type="containsBlanks" dxfId="5020" priority="11413">
      <formula>LEN(TRIM(Q563))=0</formula>
    </cfRule>
    <cfRule type="cellIs" dxfId="5019" priority="11422" operator="equal">
      <formula>"REQUERIMIENTOS SUBSANADOS"</formula>
    </cfRule>
    <cfRule type="containsText" dxfId="5018" priority="11428" operator="containsText" text="NO SUBSANABLE">
      <formula>NOT(ISERROR(SEARCH("NO SUBSANABLE",Q563)))</formula>
    </cfRule>
    <cfRule type="containsText" dxfId="5017" priority="11429" operator="containsText" text="PENDIENTES POR SUBSANAR">
      <formula>NOT(ISERROR(SEARCH("PENDIENTES POR SUBSANAR",Q563)))</formula>
    </cfRule>
    <cfRule type="containsText" dxfId="5016" priority="11430" operator="containsText" text="SIN OBSERVACIÓN">
      <formula>NOT(ISERROR(SEARCH("SIN OBSERVACIÓN",Q563)))</formula>
    </cfRule>
  </conditionalFormatting>
  <conditionalFormatting sqref="R563">
    <cfRule type="containsBlanks" dxfId="5015" priority="11412">
      <formula>LEN(TRIM(R563))=0</formula>
    </cfRule>
    <cfRule type="cellIs" dxfId="5014" priority="11414" operator="equal">
      <formula>"NO CUMPLEN CON LO SOLICITADO"</formula>
    </cfRule>
    <cfRule type="cellIs" dxfId="5013" priority="11415" operator="equal">
      <formula>"CUMPLEN CON LO SOLICITADO"</formula>
    </cfRule>
    <cfRule type="cellIs" dxfId="5012" priority="11416" operator="equal">
      <formula>"PENDIENTES"</formula>
    </cfRule>
    <cfRule type="cellIs" dxfId="5011" priority="11417" operator="equal">
      <formula>"NINGUNO"</formula>
    </cfRule>
  </conditionalFormatting>
  <conditionalFormatting sqref="B578">
    <cfRule type="cellIs" dxfId="5010" priority="11410" operator="equal">
      <formula>"NO CUMPLE CON LA EXPERIENCIA REQUERIDA"</formula>
    </cfRule>
    <cfRule type="cellIs" dxfId="5009" priority="11411" operator="equal">
      <formula>"CUMPLE CON LA EXPERIENCIA REQUERIDA"</formula>
    </cfRule>
  </conditionalFormatting>
  <conditionalFormatting sqref="H563">
    <cfRule type="notContainsBlanks" dxfId="5008" priority="11409">
      <formula>LEN(TRIM(H563))&gt;0</formula>
    </cfRule>
  </conditionalFormatting>
  <conditionalFormatting sqref="G563">
    <cfRule type="notContainsBlanks" dxfId="5007" priority="11408">
      <formula>LEN(TRIM(G563))&gt;0</formula>
    </cfRule>
  </conditionalFormatting>
  <conditionalFormatting sqref="F563">
    <cfRule type="notContainsBlanks" dxfId="5006" priority="11407">
      <formula>LEN(TRIM(F563))&gt;0</formula>
    </cfRule>
  </conditionalFormatting>
  <conditionalFormatting sqref="E563">
    <cfRule type="notContainsBlanks" dxfId="5005" priority="11406">
      <formula>LEN(TRIM(E563))&gt;0</formula>
    </cfRule>
  </conditionalFormatting>
  <conditionalFormatting sqref="D563">
    <cfRule type="notContainsBlanks" dxfId="5004" priority="11405">
      <formula>LEN(TRIM(D563))&gt;0</formula>
    </cfRule>
  </conditionalFormatting>
  <conditionalFormatting sqref="C563">
    <cfRule type="notContainsBlanks" dxfId="5003" priority="11404">
      <formula>LEN(TRIM(C563))&gt;0</formula>
    </cfRule>
  </conditionalFormatting>
  <conditionalFormatting sqref="I563">
    <cfRule type="notContainsBlanks" dxfId="5002" priority="11403">
      <formula>LEN(TRIM(I563))&gt;0</formula>
    </cfRule>
  </conditionalFormatting>
  <conditionalFormatting sqref="H566">
    <cfRule type="notContainsBlanks" dxfId="5001" priority="11380">
      <formula>LEN(TRIM(H566))&gt;0</formula>
    </cfRule>
  </conditionalFormatting>
  <conditionalFormatting sqref="G566 G569">
    <cfRule type="notContainsBlanks" dxfId="5000" priority="11379">
      <formula>LEN(TRIM(G566))&gt;0</formula>
    </cfRule>
  </conditionalFormatting>
  <conditionalFormatting sqref="F566 F569">
    <cfRule type="notContainsBlanks" dxfId="4999" priority="11378">
      <formula>LEN(TRIM(F566))&gt;0</formula>
    </cfRule>
  </conditionalFormatting>
  <conditionalFormatting sqref="E566 E569">
    <cfRule type="notContainsBlanks" dxfId="4998" priority="11377">
      <formula>LEN(TRIM(E566))&gt;0</formula>
    </cfRule>
  </conditionalFormatting>
  <conditionalFormatting sqref="D566 D569">
    <cfRule type="notContainsBlanks" dxfId="4997" priority="11376">
      <formula>LEN(TRIM(D566))&gt;0</formula>
    </cfRule>
  </conditionalFormatting>
  <conditionalFormatting sqref="C566 C569">
    <cfRule type="notContainsBlanks" dxfId="4996" priority="11375">
      <formula>LEN(TRIM(C566))&gt;0</formula>
    </cfRule>
  </conditionalFormatting>
  <conditionalFormatting sqref="I566">
    <cfRule type="notContainsBlanks" dxfId="4995" priority="11374">
      <formula>LEN(TRIM(I566))&gt;0</formula>
    </cfRule>
  </conditionalFormatting>
  <conditionalFormatting sqref="G572">
    <cfRule type="notContainsBlanks" dxfId="4994" priority="11350">
      <formula>LEN(TRIM(G572))&gt;0</formula>
    </cfRule>
  </conditionalFormatting>
  <conditionalFormatting sqref="F572">
    <cfRule type="notContainsBlanks" dxfId="4993" priority="11349">
      <formula>LEN(TRIM(F572))&gt;0</formula>
    </cfRule>
  </conditionalFormatting>
  <conditionalFormatting sqref="E572">
    <cfRule type="notContainsBlanks" dxfId="4992" priority="11348">
      <formula>LEN(TRIM(E572))&gt;0</formula>
    </cfRule>
  </conditionalFormatting>
  <conditionalFormatting sqref="D572">
    <cfRule type="notContainsBlanks" dxfId="4991" priority="11347">
      <formula>LEN(TRIM(D572))&gt;0</formula>
    </cfRule>
  </conditionalFormatting>
  <conditionalFormatting sqref="C572">
    <cfRule type="notContainsBlanks" dxfId="4990" priority="11346">
      <formula>LEN(TRIM(C572))&gt;0</formula>
    </cfRule>
  </conditionalFormatting>
  <conditionalFormatting sqref="T563">
    <cfRule type="cellIs" dxfId="4989" priority="11343" operator="equal">
      <formula>"NO"</formula>
    </cfRule>
    <cfRule type="cellIs" dxfId="4988" priority="11344" operator="equal">
      <formula>"SI"</formula>
    </cfRule>
  </conditionalFormatting>
  <conditionalFormatting sqref="N575">
    <cfRule type="expression" dxfId="4987" priority="11340">
      <formula>N575=" "</formula>
    </cfRule>
    <cfRule type="expression" dxfId="4986" priority="11341">
      <formula>N575="NO PRESENTÓ CERTIFICADO"</formula>
    </cfRule>
    <cfRule type="expression" dxfId="4985" priority="11342">
      <formula>N575="PRESENTÓ CERTIFICADO"</formula>
    </cfRule>
  </conditionalFormatting>
  <conditionalFormatting sqref="P575">
    <cfRule type="expression" dxfId="4984" priority="11327">
      <formula>Q575="NO SUBSANABLE"</formula>
    </cfRule>
    <cfRule type="expression" dxfId="4983" priority="11329">
      <formula>Q575="REQUERIMIENTOS SUBSANADOS"</formula>
    </cfRule>
    <cfRule type="expression" dxfId="4982" priority="11330">
      <formula>Q575="PENDIENTES POR SUBSANAR"</formula>
    </cfRule>
    <cfRule type="expression" dxfId="4981" priority="11335">
      <formula>Q575="SIN OBSERVACIÓN"</formula>
    </cfRule>
    <cfRule type="containsBlanks" dxfId="4980" priority="11336">
      <formula>LEN(TRIM(P575))=0</formula>
    </cfRule>
  </conditionalFormatting>
  <conditionalFormatting sqref="O575">
    <cfRule type="cellIs" dxfId="4979" priority="11328" operator="equal">
      <formula>"PENDIENTE POR DESCRIPCIÓN"</formula>
    </cfRule>
    <cfRule type="cellIs" dxfId="4978" priority="11332" operator="equal">
      <formula>"DESCRIPCIÓN INSUFICIENTE"</formula>
    </cfRule>
    <cfRule type="cellIs" dxfId="4977" priority="11333" operator="equal">
      <formula>"NO ESTÁ ACORDE A ITEM 5.2.1 (T.R.)"</formula>
    </cfRule>
    <cfRule type="cellIs" dxfId="4976" priority="11334" operator="equal">
      <formula>"ACORDE A ITEM 5.2.1 (T.R.)"</formula>
    </cfRule>
  </conditionalFormatting>
  <conditionalFormatting sqref="Q575">
    <cfRule type="containsBlanks" dxfId="4975" priority="11322">
      <formula>LEN(TRIM(Q575))=0</formula>
    </cfRule>
    <cfRule type="cellIs" dxfId="4974" priority="11331" operator="equal">
      <formula>"REQUERIMIENTOS SUBSANADOS"</formula>
    </cfRule>
    <cfRule type="containsText" dxfId="4973" priority="11337" operator="containsText" text="NO SUBSANABLE">
      <formula>NOT(ISERROR(SEARCH("NO SUBSANABLE",Q575)))</formula>
    </cfRule>
    <cfRule type="containsText" dxfId="4972" priority="11338" operator="containsText" text="PENDIENTES POR SUBSANAR">
      <formula>NOT(ISERROR(SEARCH("PENDIENTES POR SUBSANAR",Q575)))</formula>
    </cfRule>
    <cfRule type="containsText" dxfId="4971" priority="11339" operator="containsText" text="SIN OBSERVACIÓN">
      <formula>NOT(ISERROR(SEARCH("SIN OBSERVACIÓN",Q575)))</formula>
    </cfRule>
  </conditionalFormatting>
  <conditionalFormatting sqref="R575">
    <cfRule type="containsBlanks" dxfId="4970" priority="11321">
      <formula>LEN(TRIM(R575))=0</formula>
    </cfRule>
    <cfRule type="cellIs" dxfId="4969" priority="11323" operator="equal">
      <formula>"NO CUMPLEN CON LO SOLICITADO"</formula>
    </cfRule>
    <cfRule type="cellIs" dxfId="4968" priority="11324" operator="equal">
      <formula>"CUMPLEN CON LO SOLICITADO"</formula>
    </cfRule>
    <cfRule type="cellIs" dxfId="4967" priority="11325" operator="equal">
      <formula>"PENDIENTES"</formula>
    </cfRule>
    <cfRule type="cellIs" dxfId="4966" priority="11326" operator="equal">
      <formula>"NINGUNO"</formula>
    </cfRule>
  </conditionalFormatting>
  <conditionalFormatting sqref="H575">
    <cfRule type="notContainsBlanks" dxfId="4965" priority="11320">
      <formula>LEN(TRIM(H575))&gt;0</formula>
    </cfRule>
  </conditionalFormatting>
  <conditionalFormatting sqref="G575">
    <cfRule type="notContainsBlanks" dxfId="4964" priority="11319">
      <formula>LEN(TRIM(G575))&gt;0</formula>
    </cfRule>
  </conditionalFormatting>
  <conditionalFormatting sqref="F575">
    <cfRule type="notContainsBlanks" dxfId="4963" priority="11318">
      <formula>LEN(TRIM(F575))&gt;0</formula>
    </cfRule>
  </conditionalFormatting>
  <conditionalFormatting sqref="E575">
    <cfRule type="notContainsBlanks" dxfId="4962" priority="11317">
      <formula>LEN(TRIM(E575))&gt;0</formula>
    </cfRule>
  </conditionalFormatting>
  <conditionalFormatting sqref="D575">
    <cfRule type="notContainsBlanks" dxfId="4961" priority="11316">
      <formula>LEN(TRIM(D575))&gt;0</formula>
    </cfRule>
  </conditionalFormatting>
  <conditionalFormatting sqref="C575">
    <cfRule type="notContainsBlanks" dxfId="4960" priority="11315">
      <formula>LEN(TRIM(C575))&gt;0</formula>
    </cfRule>
  </conditionalFormatting>
  <conditionalFormatting sqref="I575">
    <cfRule type="notContainsBlanks" dxfId="4959" priority="11314">
      <formula>LEN(TRIM(I575))&gt;0</formula>
    </cfRule>
  </conditionalFormatting>
  <conditionalFormatting sqref="S563 S566 S569 S572 S575">
    <cfRule type="cellIs" dxfId="4958" priority="11312" operator="greaterThan">
      <formula>0</formula>
    </cfRule>
    <cfRule type="cellIs" dxfId="4957" priority="11313" operator="equal">
      <formula>0</formula>
    </cfRule>
  </conditionalFormatting>
  <conditionalFormatting sqref="T578">
    <cfRule type="cellIs" dxfId="4956" priority="11310" operator="equal">
      <formula>"NO CUMPLE"</formula>
    </cfRule>
    <cfRule type="cellIs" dxfId="4955" priority="11311" operator="equal">
      <formula>"CUMPLE"</formula>
    </cfRule>
  </conditionalFormatting>
  <conditionalFormatting sqref="N585">
    <cfRule type="expression" dxfId="4954" priority="11237">
      <formula>N585=" "</formula>
    </cfRule>
    <cfRule type="expression" dxfId="4953" priority="11238">
      <formula>N585="NO PRESENTÓ CERTIFICADO"</formula>
    </cfRule>
    <cfRule type="expression" dxfId="4952" priority="11239">
      <formula>N585="PRESENTÓ CERTIFICADO"</formula>
    </cfRule>
  </conditionalFormatting>
  <conditionalFormatting sqref="O585">
    <cfRule type="cellIs" dxfId="4951" priority="11225" operator="equal">
      <formula>"PENDIENTE POR DESCRIPCIÓN"</formula>
    </cfRule>
    <cfRule type="cellIs" dxfId="4950" priority="11229" operator="equal">
      <formula>"DESCRIPCIÓN INSUFICIENTE"</formula>
    </cfRule>
    <cfRule type="cellIs" dxfId="4949" priority="11230" operator="equal">
      <formula>"NO ESTÁ ACORDE A ITEM 5.2.1 (T.R.)"</formula>
    </cfRule>
    <cfRule type="cellIs" dxfId="4948" priority="11231" operator="equal">
      <formula>"ACORDE A ITEM 5.2.1 (T.R.)"</formula>
    </cfRule>
  </conditionalFormatting>
  <conditionalFormatting sqref="R585">
    <cfRule type="containsBlanks" dxfId="4947" priority="11218">
      <formula>LEN(TRIM(R585))=0</formula>
    </cfRule>
    <cfRule type="cellIs" dxfId="4946" priority="11220" operator="equal">
      <formula>"NO CUMPLEN CON LO SOLICITADO"</formula>
    </cfRule>
    <cfRule type="cellIs" dxfId="4945" priority="11221" operator="equal">
      <formula>"CUMPLEN CON LO SOLICITADO"</formula>
    </cfRule>
    <cfRule type="cellIs" dxfId="4944" priority="11222" operator="equal">
      <formula>"PENDIENTES"</formula>
    </cfRule>
    <cfRule type="cellIs" dxfId="4943" priority="11223" operator="equal">
      <formula>"NINGUNO"</formula>
    </cfRule>
  </conditionalFormatting>
  <conditionalFormatting sqref="B600">
    <cfRule type="cellIs" dxfId="4942" priority="11216" operator="equal">
      <formula>"NO CUMPLE CON LA EXPERIENCIA REQUERIDA"</formula>
    </cfRule>
    <cfRule type="cellIs" dxfId="4941" priority="11217" operator="equal">
      <formula>"CUMPLE CON LA EXPERIENCIA REQUERIDA"</formula>
    </cfRule>
  </conditionalFormatting>
  <conditionalFormatting sqref="H585">
    <cfRule type="notContainsBlanks" dxfId="4940" priority="11215">
      <formula>LEN(TRIM(H585))&gt;0</formula>
    </cfRule>
  </conditionalFormatting>
  <conditionalFormatting sqref="G585">
    <cfRule type="notContainsBlanks" dxfId="4939" priority="11214">
      <formula>LEN(TRIM(G585))&gt;0</formula>
    </cfRule>
  </conditionalFormatting>
  <conditionalFormatting sqref="F585">
    <cfRule type="notContainsBlanks" dxfId="4938" priority="11213">
      <formula>LEN(TRIM(F585))&gt;0</formula>
    </cfRule>
  </conditionalFormatting>
  <conditionalFormatting sqref="E585">
    <cfRule type="notContainsBlanks" dxfId="4937" priority="11212">
      <formula>LEN(TRIM(E585))&gt;0</formula>
    </cfRule>
  </conditionalFormatting>
  <conditionalFormatting sqref="D585">
    <cfRule type="notContainsBlanks" dxfId="4936" priority="11211">
      <formula>LEN(TRIM(D585))&gt;0</formula>
    </cfRule>
  </conditionalFormatting>
  <conditionalFormatting sqref="C585">
    <cfRule type="notContainsBlanks" dxfId="4935" priority="11210">
      <formula>LEN(TRIM(C585))&gt;0</formula>
    </cfRule>
  </conditionalFormatting>
  <conditionalFormatting sqref="I585">
    <cfRule type="notContainsBlanks" dxfId="4934" priority="11209">
      <formula>LEN(TRIM(I585))&gt;0</formula>
    </cfRule>
  </conditionalFormatting>
  <conditionalFormatting sqref="N591">
    <cfRule type="expression" dxfId="4933" priority="11206">
      <formula>N591=" "</formula>
    </cfRule>
    <cfRule type="expression" dxfId="4932" priority="11207">
      <formula>N591="NO PRESENTÓ CERTIFICADO"</formula>
    </cfRule>
    <cfRule type="expression" dxfId="4931" priority="11208">
      <formula>N591="PRESENTÓ CERTIFICADO"</formula>
    </cfRule>
  </conditionalFormatting>
  <conditionalFormatting sqref="P591">
    <cfRule type="expression" dxfId="4930" priority="11193">
      <formula>Q591="NO SUBSANABLE"</formula>
    </cfRule>
    <cfRule type="expression" dxfId="4929" priority="11195">
      <formula>Q591="REQUERIMIENTOS SUBSANADOS"</formula>
    </cfRule>
    <cfRule type="expression" dxfId="4928" priority="11196">
      <formula>Q591="PENDIENTES POR SUBSANAR"</formula>
    </cfRule>
    <cfRule type="expression" dxfId="4927" priority="11201">
      <formula>Q591="SIN OBSERVACIÓN"</formula>
    </cfRule>
    <cfRule type="containsBlanks" dxfId="4926" priority="11202">
      <formula>LEN(TRIM(P591))=0</formula>
    </cfRule>
  </conditionalFormatting>
  <conditionalFormatting sqref="O588 O591">
    <cfRule type="cellIs" dxfId="4925" priority="11194" operator="equal">
      <formula>"PENDIENTE POR DESCRIPCIÓN"</formula>
    </cfRule>
    <cfRule type="cellIs" dxfId="4924" priority="11198" operator="equal">
      <formula>"DESCRIPCIÓN INSUFICIENTE"</formula>
    </cfRule>
    <cfRule type="cellIs" dxfId="4923" priority="11199" operator="equal">
      <formula>"NO ESTÁ ACORDE A ITEM 5.2.1 (T.R.)"</formula>
    </cfRule>
    <cfRule type="cellIs" dxfId="4922" priority="11200" operator="equal">
      <formula>"ACORDE A ITEM 5.2.1 (T.R.)"</formula>
    </cfRule>
  </conditionalFormatting>
  <conditionalFormatting sqref="Q591">
    <cfRule type="containsBlanks" dxfId="4921" priority="11188">
      <formula>LEN(TRIM(Q591))=0</formula>
    </cfRule>
    <cfRule type="cellIs" dxfId="4920" priority="11197" operator="equal">
      <formula>"REQUERIMIENTOS SUBSANADOS"</formula>
    </cfRule>
    <cfRule type="containsText" dxfId="4919" priority="11203" operator="containsText" text="NO SUBSANABLE">
      <formula>NOT(ISERROR(SEARCH("NO SUBSANABLE",Q591)))</formula>
    </cfRule>
    <cfRule type="containsText" dxfId="4918" priority="11204" operator="containsText" text="PENDIENTES POR SUBSANAR">
      <formula>NOT(ISERROR(SEARCH("PENDIENTES POR SUBSANAR",Q591)))</formula>
    </cfRule>
    <cfRule type="containsText" dxfId="4917" priority="11205" operator="containsText" text="SIN OBSERVACIÓN">
      <formula>NOT(ISERROR(SEARCH("SIN OBSERVACIÓN",Q591)))</formula>
    </cfRule>
  </conditionalFormatting>
  <conditionalFormatting sqref="R591">
    <cfRule type="containsBlanks" dxfId="4916" priority="11187">
      <formula>LEN(TRIM(R591))=0</formula>
    </cfRule>
    <cfRule type="cellIs" dxfId="4915" priority="11189" operator="equal">
      <formula>"NO CUMPLEN CON LO SOLICITADO"</formula>
    </cfRule>
    <cfRule type="cellIs" dxfId="4914" priority="11190" operator="equal">
      <formula>"CUMPLEN CON LO SOLICITADO"</formula>
    </cfRule>
    <cfRule type="cellIs" dxfId="4913" priority="11191" operator="equal">
      <formula>"PENDIENTES"</formula>
    </cfRule>
    <cfRule type="cellIs" dxfId="4912" priority="11192" operator="equal">
      <formula>"NINGUNO"</formula>
    </cfRule>
  </conditionalFormatting>
  <conditionalFormatting sqref="H588 H591">
    <cfRule type="notContainsBlanks" dxfId="4911" priority="11186">
      <formula>LEN(TRIM(H588))&gt;0</formula>
    </cfRule>
  </conditionalFormatting>
  <conditionalFormatting sqref="G588 G591">
    <cfRule type="notContainsBlanks" dxfId="4910" priority="11185">
      <formula>LEN(TRIM(G588))&gt;0</formula>
    </cfRule>
  </conditionalFormatting>
  <conditionalFormatting sqref="F588 F591">
    <cfRule type="notContainsBlanks" dxfId="4909" priority="11184">
      <formula>LEN(TRIM(F588))&gt;0</formula>
    </cfRule>
  </conditionalFormatting>
  <conditionalFormatting sqref="E588 E591">
    <cfRule type="notContainsBlanks" dxfId="4908" priority="11183">
      <formula>LEN(TRIM(E588))&gt;0</formula>
    </cfRule>
  </conditionalFormatting>
  <conditionalFormatting sqref="D588 D591">
    <cfRule type="notContainsBlanks" dxfId="4907" priority="11182">
      <formula>LEN(TRIM(D588))&gt;0</formula>
    </cfRule>
  </conditionalFormatting>
  <conditionalFormatting sqref="C588 C591">
    <cfRule type="notContainsBlanks" dxfId="4906" priority="11181">
      <formula>LEN(TRIM(C588))&gt;0</formula>
    </cfRule>
  </conditionalFormatting>
  <conditionalFormatting sqref="I588 I591">
    <cfRule type="notContainsBlanks" dxfId="4905" priority="11180">
      <formula>LEN(TRIM(I588))&gt;0</formula>
    </cfRule>
  </conditionalFormatting>
  <conditionalFormatting sqref="N594">
    <cfRule type="expression" dxfId="4904" priority="11177">
      <formula>N594=" "</formula>
    </cfRule>
    <cfRule type="expression" dxfId="4903" priority="11178">
      <formula>N594="NO PRESENTÓ CERTIFICADO"</formula>
    </cfRule>
    <cfRule type="expression" dxfId="4902" priority="11179">
      <formula>N594="PRESENTÓ CERTIFICADO"</formula>
    </cfRule>
  </conditionalFormatting>
  <conditionalFormatting sqref="P594">
    <cfRule type="expression" dxfId="4901" priority="11164">
      <formula>Q594="NO SUBSANABLE"</formula>
    </cfRule>
    <cfRule type="expression" dxfId="4900" priority="11166">
      <formula>Q594="REQUERIMIENTOS SUBSANADOS"</formula>
    </cfRule>
    <cfRule type="expression" dxfId="4899" priority="11167">
      <formula>Q594="PENDIENTES POR SUBSANAR"</formula>
    </cfRule>
    <cfRule type="expression" dxfId="4898" priority="11172">
      <formula>Q594="SIN OBSERVACIÓN"</formula>
    </cfRule>
    <cfRule type="containsBlanks" dxfId="4897" priority="11173">
      <formula>LEN(TRIM(P594))=0</formula>
    </cfRule>
  </conditionalFormatting>
  <conditionalFormatting sqref="O594">
    <cfRule type="cellIs" dxfId="4896" priority="11165" operator="equal">
      <formula>"PENDIENTE POR DESCRIPCIÓN"</formula>
    </cfRule>
    <cfRule type="cellIs" dxfId="4895" priority="11169" operator="equal">
      <formula>"DESCRIPCIÓN INSUFICIENTE"</formula>
    </cfRule>
    <cfRule type="cellIs" dxfId="4894" priority="11170" operator="equal">
      <formula>"NO ESTÁ ACORDE A ITEM 5.2.1 (T.R.)"</formula>
    </cfRule>
    <cfRule type="cellIs" dxfId="4893" priority="11171" operator="equal">
      <formula>"ACORDE A ITEM 5.2.1 (T.R.)"</formula>
    </cfRule>
  </conditionalFormatting>
  <conditionalFormatting sqref="Q594">
    <cfRule type="containsBlanks" dxfId="4892" priority="11159">
      <formula>LEN(TRIM(Q594))=0</formula>
    </cfRule>
    <cfRule type="cellIs" dxfId="4891" priority="11168" operator="equal">
      <formula>"REQUERIMIENTOS SUBSANADOS"</formula>
    </cfRule>
    <cfRule type="containsText" dxfId="4890" priority="11174" operator="containsText" text="NO SUBSANABLE">
      <formula>NOT(ISERROR(SEARCH("NO SUBSANABLE",Q594)))</formula>
    </cfRule>
    <cfRule type="containsText" dxfId="4889" priority="11175" operator="containsText" text="PENDIENTES POR SUBSANAR">
      <formula>NOT(ISERROR(SEARCH("PENDIENTES POR SUBSANAR",Q594)))</formula>
    </cfRule>
    <cfRule type="containsText" dxfId="4888" priority="11176" operator="containsText" text="SIN OBSERVACIÓN">
      <formula>NOT(ISERROR(SEARCH("SIN OBSERVACIÓN",Q594)))</formula>
    </cfRule>
  </conditionalFormatting>
  <conditionalFormatting sqref="R594">
    <cfRule type="containsBlanks" dxfId="4887" priority="11158">
      <formula>LEN(TRIM(R594))=0</formula>
    </cfRule>
    <cfRule type="cellIs" dxfId="4886" priority="11160" operator="equal">
      <formula>"NO CUMPLEN CON LO SOLICITADO"</formula>
    </cfRule>
    <cfRule type="cellIs" dxfId="4885" priority="11161" operator="equal">
      <formula>"CUMPLEN CON LO SOLICITADO"</formula>
    </cfRule>
    <cfRule type="cellIs" dxfId="4884" priority="11162" operator="equal">
      <formula>"PENDIENTES"</formula>
    </cfRule>
    <cfRule type="cellIs" dxfId="4883" priority="11163" operator="equal">
      <formula>"NINGUNO"</formula>
    </cfRule>
  </conditionalFormatting>
  <conditionalFormatting sqref="H594">
    <cfRule type="notContainsBlanks" dxfId="4882" priority="11157">
      <formula>LEN(TRIM(H594))&gt;0</formula>
    </cfRule>
  </conditionalFormatting>
  <conditionalFormatting sqref="G594">
    <cfRule type="notContainsBlanks" dxfId="4881" priority="11156">
      <formula>LEN(TRIM(G594))&gt;0</formula>
    </cfRule>
  </conditionalFormatting>
  <conditionalFormatting sqref="F594">
    <cfRule type="notContainsBlanks" dxfId="4880" priority="11155">
      <formula>LEN(TRIM(F594))&gt;0</formula>
    </cfRule>
  </conditionalFormatting>
  <conditionalFormatting sqref="E594">
    <cfRule type="notContainsBlanks" dxfId="4879" priority="11154">
      <formula>LEN(TRIM(E594))&gt;0</formula>
    </cfRule>
  </conditionalFormatting>
  <conditionalFormatting sqref="D594">
    <cfRule type="notContainsBlanks" dxfId="4878" priority="11153">
      <formula>LEN(TRIM(D594))&gt;0</formula>
    </cfRule>
  </conditionalFormatting>
  <conditionalFormatting sqref="C594">
    <cfRule type="notContainsBlanks" dxfId="4877" priority="11152">
      <formula>LEN(TRIM(C594))&gt;0</formula>
    </cfRule>
  </conditionalFormatting>
  <conditionalFormatting sqref="I594">
    <cfRule type="notContainsBlanks" dxfId="4876" priority="11151">
      <formula>LEN(TRIM(I594))&gt;0</formula>
    </cfRule>
  </conditionalFormatting>
  <conditionalFormatting sqref="T585">
    <cfRule type="cellIs" dxfId="4875" priority="11149" operator="equal">
      <formula>"NO"</formula>
    </cfRule>
    <cfRule type="cellIs" dxfId="4874" priority="11150" operator="equal">
      <formula>"SI"</formula>
    </cfRule>
  </conditionalFormatting>
  <conditionalFormatting sqref="N597">
    <cfRule type="expression" dxfId="4873" priority="11146">
      <formula>N597=" "</formula>
    </cfRule>
    <cfRule type="expression" dxfId="4872" priority="11147">
      <formula>N597="NO PRESENTÓ CERTIFICADO"</formula>
    </cfRule>
    <cfRule type="expression" dxfId="4871" priority="11148">
      <formula>N597="PRESENTÓ CERTIFICADO"</formula>
    </cfRule>
  </conditionalFormatting>
  <conditionalFormatting sqref="P597">
    <cfRule type="expression" dxfId="4870" priority="11133">
      <formula>Q597="NO SUBSANABLE"</formula>
    </cfRule>
    <cfRule type="expression" dxfId="4869" priority="11135">
      <formula>Q597="REQUERIMIENTOS SUBSANADOS"</formula>
    </cfRule>
    <cfRule type="expression" dxfId="4868" priority="11136">
      <formula>Q597="PENDIENTES POR SUBSANAR"</formula>
    </cfRule>
    <cfRule type="expression" dxfId="4867" priority="11141">
      <formula>Q597="SIN OBSERVACIÓN"</formula>
    </cfRule>
    <cfRule type="containsBlanks" dxfId="4866" priority="11142">
      <formula>LEN(TRIM(P597))=0</formula>
    </cfRule>
  </conditionalFormatting>
  <conditionalFormatting sqref="O597">
    <cfRule type="cellIs" dxfId="4865" priority="11134" operator="equal">
      <formula>"PENDIENTE POR DESCRIPCIÓN"</formula>
    </cfRule>
    <cfRule type="cellIs" dxfId="4864" priority="11138" operator="equal">
      <formula>"DESCRIPCIÓN INSUFICIENTE"</formula>
    </cfRule>
    <cfRule type="cellIs" dxfId="4863" priority="11139" operator="equal">
      <formula>"NO ESTÁ ACORDE A ITEM 5.2.1 (T.R.)"</formula>
    </cfRule>
    <cfRule type="cellIs" dxfId="4862" priority="11140" operator="equal">
      <formula>"ACORDE A ITEM 5.2.1 (T.R.)"</formula>
    </cfRule>
  </conditionalFormatting>
  <conditionalFormatting sqref="Q597">
    <cfRule type="containsBlanks" dxfId="4861" priority="11128">
      <formula>LEN(TRIM(Q597))=0</formula>
    </cfRule>
    <cfRule type="cellIs" dxfId="4860" priority="11137" operator="equal">
      <formula>"REQUERIMIENTOS SUBSANADOS"</formula>
    </cfRule>
    <cfRule type="containsText" dxfId="4859" priority="11143" operator="containsText" text="NO SUBSANABLE">
      <formula>NOT(ISERROR(SEARCH("NO SUBSANABLE",Q597)))</formula>
    </cfRule>
    <cfRule type="containsText" dxfId="4858" priority="11144" operator="containsText" text="PENDIENTES POR SUBSANAR">
      <formula>NOT(ISERROR(SEARCH("PENDIENTES POR SUBSANAR",Q597)))</formula>
    </cfRule>
    <cfRule type="containsText" dxfId="4857" priority="11145" operator="containsText" text="SIN OBSERVACIÓN">
      <formula>NOT(ISERROR(SEARCH("SIN OBSERVACIÓN",Q597)))</formula>
    </cfRule>
  </conditionalFormatting>
  <conditionalFormatting sqref="R597">
    <cfRule type="containsBlanks" dxfId="4856" priority="11127">
      <formula>LEN(TRIM(R597))=0</formula>
    </cfRule>
    <cfRule type="cellIs" dxfId="4855" priority="11129" operator="equal">
      <formula>"NO CUMPLEN CON LO SOLICITADO"</formula>
    </cfRule>
    <cfRule type="cellIs" dxfId="4854" priority="11130" operator="equal">
      <formula>"CUMPLEN CON LO SOLICITADO"</formula>
    </cfRule>
    <cfRule type="cellIs" dxfId="4853" priority="11131" operator="equal">
      <formula>"PENDIENTES"</formula>
    </cfRule>
    <cfRule type="cellIs" dxfId="4852" priority="11132" operator="equal">
      <formula>"NINGUNO"</formula>
    </cfRule>
  </conditionalFormatting>
  <conditionalFormatting sqref="H597">
    <cfRule type="notContainsBlanks" dxfId="4851" priority="11126">
      <formula>LEN(TRIM(H597))&gt;0</formula>
    </cfRule>
  </conditionalFormatting>
  <conditionalFormatting sqref="G597">
    <cfRule type="notContainsBlanks" dxfId="4850" priority="11125">
      <formula>LEN(TRIM(G597))&gt;0</formula>
    </cfRule>
  </conditionalFormatting>
  <conditionalFormatting sqref="F597">
    <cfRule type="notContainsBlanks" dxfId="4849" priority="11124">
      <formula>LEN(TRIM(F597))&gt;0</formula>
    </cfRule>
  </conditionalFormatting>
  <conditionalFormatting sqref="E597">
    <cfRule type="notContainsBlanks" dxfId="4848" priority="11123">
      <formula>LEN(TRIM(E597))&gt;0</formula>
    </cfRule>
  </conditionalFormatting>
  <conditionalFormatting sqref="D597">
    <cfRule type="notContainsBlanks" dxfId="4847" priority="11122">
      <formula>LEN(TRIM(D597))&gt;0</formula>
    </cfRule>
  </conditionalFormatting>
  <conditionalFormatting sqref="C597">
    <cfRule type="notContainsBlanks" dxfId="4846" priority="11121">
      <formula>LEN(TRIM(C597))&gt;0</formula>
    </cfRule>
  </conditionalFormatting>
  <conditionalFormatting sqref="I597">
    <cfRule type="notContainsBlanks" dxfId="4845" priority="11120">
      <formula>LEN(TRIM(I597))&gt;0</formula>
    </cfRule>
  </conditionalFormatting>
  <conditionalFormatting sqref="S585 S588 S591 S594 S597">
    <cfRule type="cellIs" dxfId="4844" priority="11118" operator="greaterThan">
      <formula>0</formula>
    </cfRule>
    <cfRule type="cellIs" dxfId="4843" priority="11119" operator="equal">
      <formula>0</formula>
    </cfRule>
  </conditionalFormatting>
  <conditionalFormatting sqref="T600">
    <cfRule type="cellIs" dxfId="4842" priority="11116" operator="equal">
      <formula>"NO CUMPLE"</formula>
    </cfRule>
    <cfRule type="cellIs" dxfId="4841" priority="11117" operator="equal">
      <formula>"CUMPLE"</formula>
    </cfRule>
  </conditionalFormatting>
  <conditionalFormatting sqref="N607">
    <cfRule type="expression" dxfId="4840" priority="11043">
      <formula>N607=" "</formula>
    </cfRule>
    <cfRule type="expression" dxfId="4839" priority="11044">
      <formula>N607="NO PRESENTÓ CERTIFICADO"</formula>
    </cfRule>
    <cfRule type="expression" dxfId="4838" priority="11045">
      <formula>N607="PRESENTÓ CERTIFICADO"</formula>
    </cfRule>
  </conditionalFormatting>
  <conditionalFormatting sqref="P607">
    <cfRule type="expression" dxfId="4837" priority="11030">
      <formula>Q607="NO SUBSANABLE"</formula>
    </cfRule>
    <cfRule type="expression" dxfId="4836" priority="11032">
      <formula>Q607="REQUERIMIENTOS SUBSANADOS"</formula>
    </cfRule>
    <cfRule type="expression" dxfId="4835" priority="11033">
      <formula>Q607="PENDIENTES POR SUBSANAR"</formula>
    </cfRule>
    <cfRule type="expression" dxfId="4834" priority="11038">
      <formula>Q607="SIN OBSERVACIÓN"</formula>
    </cfRule>
    <cfRule type="containsBlanks" dxfId="4833" priority="11039">
      <formula>LEN(TRIM(P607))=0</formula>
    </cfRule>
  </conditionalFormatting>
  <conditionalFormatting sqref="O607">
    <cfRule type="cellIs" dxfId="4832" priority="11031" operator="equal">
      <formula>"PENDIENTE POR DESCRIPCIÓN"</formula>
    </cfRule>
    <cfRule type="cellIs" dxfId="4831" priority="11035" operator="equal">
      <formula>"DESCRIPCIÓN INSUFICIENTE"</formula>
    </cfRule>
    <cfRule type="cellIs" dxfId="4830" priority="11036" operator="equal">
      <formula>"NO ESTÁ ACORDE A ITEM 5.2.1 (T.R.)"</formula>
    </cfRule>
    <cfRule type="cellIs" dxfId="4829" priority="11037" operator="equal">
      <formula>"ACORDE A ITEM 5.2.1 (T.R.)"</formula>
    </cfRule>
  </conditionalFormatting>
  <conditionalFormatting sqref="Q607">
    <cfRule type="containsBlanks" dxfId="4828" priority="11025">
      <formula>LEN(TRIM(Q607))=0</formula>
    </cfRule>
    <cfRule type="cellIs" dxfId="4827" priority="11034" operator="equal">
      <formula>"REQUERIMIENTOS SUBSANADOS"</formula>
    </cfRule>
    <cfRule type="containsText" dxfId="4826" priority="11040" operator="containsText" text="NO SUBSANABLE">
      <formula>NOT(ISERROR(SEARCH("NO SUBSANABLE",Q607)))</formula>
    </cfRule>
    <cfRule type="containsText" dxfId="4825" priority="11041" operator="containsText" text="PENDIENTES POR SUBSANAR">
      <formula>NOT(ISERROR(SEARCH("PENDIENTES POR SUBSANAR",Q607)))</formula>
    </cfRule>
    <cfRule type="containsText" dxfId="4824" priority="11042" operator="containsText" text="SIN OBSERVACIÓN">
      <formula>NOT(ISERROR(SEARCH("SIN OBSERVACIÓN",Q607)))</formula>
    </cfRule>
  </conditionalFormatting>
  <conditionalFormatting sqref="R607">
    <cfRule type="containsBlanks" dxfId="4823" priority="11024">
      <formula>LEN(TRIM(R607))=0</formula>
    </cfRule>
    <cfRule type="cellIs" dxfId="4822" priority="11026" operator="equal">
      <formula>"NO CUMPLEN CON LO SOLICITADO"</formula>
    </cfRule>
    <cfRule type="cellIs" dxfId="4821" priority="11027" operator="equal">
      <formula>"CUMPLEN CON LO SOLICITADO"</formula>
    </cfRule>
    <cfRule type="cellIs" dxfId="4820" priority="11028" operator="equal">
      <formula>"PENDIENTES"</formula>
    </cfRule>
    <cfRule type="cellIs" dxfId="4819" priority="11029" operator="equal">
      <formula>"NINGUNO"</formula>
    </cfRule>
  </conditionalFormatting>
  <conditionalFormatting sqref="B622">
    <cfRule type="cellIs" dxfId="4818" priority="11022" operator="equal">
      <formula>"NO CUMPLE CON LA EXPERIENCIA REQUERIDA"</formula>
    </cfRule>
    <cfRule type="cellIs" dxfId="4817" priority="11023" operator="equal">
      <formula>"CUMPLE CON LA EXPERIENCIA REQUERIDA"</formula>
    </cfRule>
  </conditionalFormatting>
  <conditionalFormatting sqref="H607">
    <cfRule type="notContainsBlanks" dxfId="4816" priority="11021">
      <formula>LEN(TRIM(H607))&gt;0</formula>
    </cfRule>
  </conditionalFormatting>
  <conditionalFormatting sqref="G607">
    <cfRule type="notContainsBlanks" dxfId="4815" priority="11020">
      <formula>LEN(TRIM(G607))&gt;0</formula>
    </cfRule>
  </conditionalFormatting>
  <conditionalFormatting sqref="F607">
    <cfRule type="notContainsBlanks" dxfId="4814" priority="11019">
      <formula>LEN(TRIM(F607))&gt;0</formula>
    </cfRule>
  </conditionalFormatting>
  <conditionalFormatting sqref="E607">
    <cfRule type="notContainsBlanks" dxfId="4813" priority="11018">
      <formula>LEN(TRIM(E607))&gt;0</formula>
    </cfRule>
  </conditionalFormatting>
  <conditionalFormatting sqref="D607">
    <cfRule type="notContainsBlanks" dxfId="4812" priority="11017">
      <formula>LEN(TRIM(D607))&gt;0</formula>
    </cfRule>
  </conditionalFormatting>
  <conditionalFormatting sqref="C607">
    <cfRule type="notContainsBlanks" dxfId="4811" priority="11016">
      <formula>LEN(TRIM(C607))&gt;0</formula>
    </cfRule>
  </conditionalFormatting>
  <conditionalFormatting sqref="I607">
    <cfRule type="notContainsBlanks" dxfId="4810" priority="11015">
      <formula>LEN(TRIM(I607))&gt;0</formula>
    </cfRule>
  </conditionalFormatting>
  <conditionalFormatting sqref="N610 N613">
    <cfRule type="expression" dxfId="4809" priority="11012">
      <formula>N610=" "</formula>
    </cfRule>
    <cfRule type="expression" dxfId="4808" priority="11013">
      <formula>N610="NO PRESENTÓ CERTIFICADO"</formula>
    </cfRule>
    <cfRule type="expression" dxfId="4807" priority="11014">
      <formula>N610="PRESENTÓ CERTIFICADO"</formula>
    </cfRule>
  </conditionalFormatting>
  <conditionalFormatting sqref="P610 P613">
    <cfRule type="expression" dxfId="4806" priority="10999">
      <formula>Q610="NO SUBSANABLE"</formula>
    </cfRule>
    <cfRule type="expression" dxfId="4805" priority="11001">
      <formula>Q610="REQUERIMIENTOS SUBSANADOS"</formula>
    </cfRule>
    <cfRule type="expression" dxfId="4804" priority="11002">
      <formula>Q610="PENDIENTES POR SUBSANAR"</formula>
    </cfRule>
    <cfRule type="expression" dxfId="4803" priority="11007">
      <formula>Q610="SIN OBSERVACIÓN"</formula>
    </cfRule>
    <cfRule type="containsBlanks" dxfId="4802" priority="11008">
      <formula>LEN(TRIM(P610))=0</formula>
    </cfRule>
  </conditionalFormatting>
  <conditionalFormatting sqref="O610 O613">
    <cfRule type="cellIs" dxfId="4801" priority="11000" operator="equal">
      <formula>"PENDIENTE POR DESCRIPCIÓN"</formula>
    </cfRule>
    <cfRule type="cellIs" dxfId="4800" priority="11004" operator="equal">
      <formula>"DESCRIPCIÓN INSUFICIENTE"</formula>
    </cfRule>
    <cfRule type="cellIs" dxfId="4799" priority="11005" operator="equal">
      <formula>"NO ESTÁ ACORDE A ITEM 5.2.1 (T.R.)"</formula>
    </cfRule>
    <cfRule type="cellIs" dxfId="4798" priority="11006" operator="equal">
      <formula>"ACORDE A ITEM 5.2.1 (T.R.)"</formula>
    </cfRule>
  </conditionalFormatting>
  <conditionalFormatting sqref="Q610 Q613">
    <cfRule type="containsBlanks" dxfId="4797" priority="10994">
      <formula>LEN(TRIM(Q610))=0</formula>
    </cfRule>
    <cfRule type="cellIs" dxfId="4796" priority="11003" operator="equal">
      <formula>"REQUERIMIENTOS SUBSANADOS"</formula>
    </cfRule>
    <cfRule type="containsText" dxfId="4795" priority="11009" operator="containsText" text="NO SUBSANABLE">
      <formula>NOT(ISERROR(SEARCH("NO SUBSANABLE",Q610)))</formula>
    </cfRule>
    <cfRule type="containsText" dxfId="4794" priority="11010" operator="containsText" text="PENDIENTES POR SUBSANAR">
      <formula>NOT(ISERROR(SEARCH("PENDIENTES POR SUBSANAR",Q610)))</formula>
    </cfRule>
    <cfRule type="containsText" dxfId="4793" priority="11011" operator="containsText" text="SIN OBSERVACIÓN">
      <formula>NOT(ISERROR(SEARCH("SIN OBSERVACIÓN",Q610)))</formula>
    </cfRule>
  </conditionalFormatting>
  <conditionalFormatting sqref="R610 R613">
    <cfRule type="containsBlanks" dxfId="4792" priority="10993">
      <formula>LEN(TRIM(R610))=0</formula>
    </cfRule>
    <cfRule type="cellIs" dxfId="4791" priority="10995" operator="equal">
      <formula>"NO CUMPLEN CON LO SOLICITADO"</formula>
    </cfRule>
    <cfRule type="cellIs" dxfId="4790" priority="10996" operator="equal">
      <formula>"CUMPLEN CON LO SOLICITADO"</formula>
    </cfRule>
    <cfRule type="cellIs" dxfId="4789" priority="10997" operator="equal">
      <formula>"PENDIENTES"</formula>
    </cfRule>
    <cfRule type="cellIs" dxfId="4788" priority="10998" operator="equal">
      <formula>"NINGUNO"</formula>
    </cfRule>
  </conditionalFormatting>
  <conditionalFormatting sqref="H610 H613">
    <cfRule type="notContainsBlanks" dxfId="4787" priority="10992">
      <formula>LEN(TRIM(H610))&gt;0</formula>
    </cfRule>
  </conditionalFormatting>
  <conditionalFormatting sqref="G610 G613">
    <cfRule type="notContainsBlanks" dxfId="4786" priority="10991">
      <formula>LEN(TRIM(G610))&gt;0</formula>
    </cfRule>
  </conditionalFormatting>
  <conditionalFormatting sqref="F610 F613">
    <cfRule type="notContainsBlanks" dxfId="4785" priority="10990">
      <formula>LEN(TRIM(F610))&gt;0</formula>
    </cfRule>
  </conditionalFormatting>
  <conditionalFormatting sqref="E610 E613">
    <cfRule type="notContainsBlanks" dxfId="4784" priority="10989">
      <formula>LEN(TRIM(E610))&gt;0</formula>
    </cfRule>
  </conditionalFormatting>
  <conditionalFormatting sqref="D610 D613">
    <cfRule type="notContainsBlanks" dxfId="4783" priority="10988">
      <formula>LEN(TRIM(D610))&gt;0</formula>
    </cfRule>
  </conditionalFormatting>
  <conditionalFormatting sqref="C610 C613">
    <cfRule type="notContainsBlanks" dxfId="4782" priority="10987">
      <formula>LEN(TRIM(C610))&gt;0</formula>
    </cfRule>
  </conditionalFormatting>
  <conditionalFormatting sqref="I610 I613">
    <cfRule type="notContainsBlanks" dxfId="4781" priority="10986">
      <formula>LEN(TRIM(I610))&gt;0</formula>
    </cfRule>
  </conditionalFormatting>
  <conditionalFormatting sqref="N616">
    <cfRule type="expression" dxfId="4780" priority="10983">
      <formula>N616=" "</formula>
    </cfRule>
    <cfRule type="expression" dxfId="4779" priority="10984">
      <formula>N616="NO PRESENTÓ CERTIFICADO"</formula>
    </cfRule>
    <cfRule type="expression" dxfId="4778" priority="10985">
      <formula>N616="PRESENTÓ CERTIFICADO"</formula>
    </cfRule>
  </conditionalFormatting>
  <conditionalFormatting sqref="P616">
    <cfRule type="expression" dxfId="4777" priority="10970">
      <formula>Q616="NO SUBSANABLE"</formula>
    </cfRule>
    <cfRule type="expression" dxfId="4776" priority="10972">
      <formula>Q616="REQUERIMIENTOS SUBSANADOS"</formula>
    </cfRule>
    <cfRule type="expression" dxfId="4775" priority="10973">
      <formula>Q616="PENDIENTES POR SUBSANAR"</formula>
    </cfRule>
    <cfRule type="expression" dxfId="4774" priority="10978">
      <formula>Q616="SIN OBSERVACIÓN"</formula>
    </cfRule>
    <cfRule type="containsBlanks" dxfId="4773" priority="10979">
      <formula>LEN(TRIM(P616))=0</formula>
    </cfRule>
  </conditionalFormatting>
  <conditionalFormatting sqref="O616">
    <cfRule type="cellIs" dxfId="4772" priority="10971" operator="equal">
      <formula>"PENDIENTE POR DESCRIPCIÓN"</formula>
    </cfRule>
    <cfRule type="cellIs" dxfId="4771" priority="10975" operator="equal">
      <formula>"DESCRIPCIÓN INSUFICIENTE"</formula>
    </cfRule>
    <cfRule type="cellIs" dxfId="4770" priority="10976" operator="equal">
      <formula>"NO ESTÁ ACORDE A ITEM 5.2.1 (T.R.)"</formula>
    </cfRule>
    <cfRule type="cellIs" dxfId="4769" priority="10977" operator="equal">
      <formula>"ACORDE A ITEM 5.2.1 (T.R.)"</formula>
    </cfRule>
  </conditionalFormatting>
  <conditionalFormatting sqref="Q616">
    <cfRule type="containsBlanks" dxfId="4768" priority="10965">
      <formula>LEN(TRIM(Q616))=0</formula>
    </cfRule>
    <cfRule type="cellIs" dxfId="4767" priority="10974" operator="equal">
      <formula>"REQUERIMIENTOS SUBSANADOS"</formula>
    </cfRule>
    <cfRule type="containsText" dxfId="4766" priority="10980" operator="containsText" text="NO SUBSANABLE">
      <formula>NOT(ISERROR(SEARCH("NO SUBSANABLE",Q616)))</formula>
    </cfRule>
    <cfRule type="containsText" dxfId="4765" priority="10981" operator="containsText" text="PENDIENTES POR SUBSANAR">
      <formula>NOT(ISERROR(SEARCH("PENDIENTES POR SUBSANAR",Q616)))</formula>
    </cfRule>
    <cfRule type="containsText" dxfId="4764" priority="10982" operator="containsText" text="SIN OBSERVACIÓN">
      <formula>NOT(ISERROR(SEARCH("SIN OBSERVACIÓN",Q616)))</formula>
    </cfRule>
  </conditionalFormatting>
  <conditionalFormatting sqref="R616">
    <cfRule type="containsBlanks" dxfId="4763" priority="10964">
      <formula>LEN(TRIM(R616))=0</formula>
    </cfRule>
    <cfRule type="cellIs" dxfId="4762" priority="10966" operator="equal">
      <formula>"NO CUMPLEN CON LO SOLICITADO"</formula>
    </cfRule>
    <cfRule type="cellIs" dxfId="4761" priority="10967" operator="equal">
      <formula>"CUMPLEN CON LO SOLICITADO"</formula>
    </cfRule>
    <cfRule type="cellIs" dxfId="4760" priority="10968" operator="equal">
      <formula>"PENDIENTES"</formula>
    </cfRule>
    <cfRule type="cellIs" dxfId="4759" priority="10969" operator="equal">
      <formula>"NINGUNO"</formula>
    </cfRule>
  </conditionalFormatting>
  <conditionalFormatting sqref="H616">
    <cfRule type="notContainsBlanks" dxfId="4758" priority="10963">
      <formula>LEN(TRIM(H616))&gt;0</formula>
    </cfRule>
  </conditionalFormatting>
  <conditionalFormatting sqref="G616">
    <cfRule type="notContainsBlanks" dxfId="4757" priority="10962">
      <formula>LEN(TRIM(G616))&gt;0</formula>
    </cfRule>
  </conditionalFormatting>
  <conditionalFormatting sqref="F616">
    <cfRule type="notContainsBlanks" dxfId="4756" priority="10961">
      <formula>LEN(TRIM(F616))&gt;0</formula>
    </cfRule>
  </conditionalFormatting>
  <conditionalFormatting sqref="E616">
    <cfRule type="notContainsBlanks" dxfId="4755" priority="10960">
      <formula>LEN(TRIM(E616))&gt;0</formula>
    </cfRule>
  </conditionalFormatting>
  <conditionalFormatting sqref="D616">
    <cfRule type="notContainsBlanks" dxfId="4754" priority="10959">
      <formula>LEN(TRIM(D616))&gt;0</formula>
    </cfRule>
  </conditionalFormatting>
  <conditionalFormatting sqref="C616">
    <cfRule type="notContainsBlanks" dxfId="4753" priority="10958">
      <formula>LEN(TRIM(C616))&gt;0</formula>
    </cfRule>
  </conditionalFormatting>
  <conditionalFormatting sqref="I616">
    <cfRule type="notContainsBlanks" dxfId="4752" priority="10957">
      <formula>LEN(TRIM(I616))&gt;0</formula>
    </cfRule>
  </conditionalFormatting>
  <conditionalFormatting sqref="T607">
    <cfRule type="cellIs" dxfId="4751" priority="10955" operator="equal">
      <formula>"NO"</formula>
    </cfRule>
    <cfRule type="cellIs" dxfId="4750" priority="10956" operator="equal">
      <formula>"SI"</formula>
    </cfRule>
  </conditionalFormatting>
  <conditionalFormatting sqref="N619">
    <cfRule type="expression" dxfId="4749" priority="10952">
      <formula>N619=" "</formula>
    </cfRule>
    <cfRule type="expression" dxfId="4748" priority="10953">
      <formula>N619="NO PRESENTÓ CERTIFICADO"</formula>
    </cfRule>
    <cfRule type="expression" dxfId="4747" priority="10954">
      <formula>N619="PRESENTÓ CERTIFICADO"</formula>
    </cfRule>
  </conditionalFormatting>
  <conditionalFormatting sqref="P619">
    <cfRule type="expression" dxfId="4746" priority="10939">
      <formula>Q619="NO SUBSANABLE"</formula>
    </cfRule>
    <cfRule type="expression" dxfId="4745" priority="10941">
      <formula>Q619="REQUERIMIENTOS SUBSANADOS"</formula>
    </cfRule>
    <cfRule type="expression" dxfId="4744" priority="10942">
      <formula>Q619="PENDIENTES POR SUBSANAR"</formula>
    </cfRule>
    <cfRule type="expression" dxfId="4743" priority="10947">
      <formula>Q619="SIN OBSERVACIÓN"</formula>
    </cfRule>
    <cfRule type="containsBlanks" dxfId="4742" priority="10948">
      <formula>LEN(TRIM(P619))=0</formula>
    </cfRule>
  </conditionalFormatting>
  <conditionalFormatting sqref="O619">
    <cfRule type="cellIs" dxfId="4741" priority="10940" operator="equal">
      <formula>"PENDIENTE POR DESCRIPCIÓN"</formula>
    </cfRule>
    <cfRule type="cellIs" dxfId="4740" priority="10944" operator="equal">
      <formula>"DESCRIPCIÓN INSUFICIENTE"</formula>
    </cfRule>
    <cfRule type="cellIs" dxfId="4739" priority="10945" operator="equal">
      <formula>"NO ESTÁ ACORDE A ITEM 5.2.1 (T.R.)"</formula>
    </cfRule>
    <cfRule type="cellIs" dxfId="4738" priority="10946" operator="equal">
      <formula>"ACORDE A ITEM 5.2.1 (T.R.)"</formula>
    </cfRule>
  </conditionalFormatting>
  <conditionalFormatting sqref="Q619">
    <cfRule type="containsBlanks" dxfId="4737" priority="10934">
      <formula>LEN(TRIM(Q619))=0</formula>
    </cfRule>
    <cfRule type="cellIs" dxfId="4736" priority="10943" operator="equal">
      <formula>"REQUERIMIENTOS SUBSANADOS"</formula>
    </cfRule>
    <cfRule type="containsText" dxfId="4735" priority="10949" operator="containsText" text="NO SUBSANABLE">
      <formula>NOT(ISERROR(SEARCH("NO SUBSANABLE",Q619)))</formula>
    </cfRule>
    <cfRule type="containsText" dxfId="4734" priority="10950" operator="containsText" text="PENDIENTES POR SUBSANAR">
      <formula>NOT(ISERROR(SEARCH("PENDIENTES POR SUBSANAR",Q619)))</formula>
    </cfRule>
    <cfRule type="containsText" dxfId="4733" priority="10951" operator="containsText" text="SIN OBSERVACIÓN">
      <formula>NOT(ISERROR(SEARCH("SIN OBSERVACIÓN",Q619)))</formula>
    </cfRule>
  </conditionalFormatting>
  <conditionalFormatting sqref="R619">
    <cfRule type="containsBlanks" dxfId="4732" priority="10933">
      <formula>LEN(TRIM(R619))=0</formula>
    </cfRule>
    <cfRule type="cellIs" dxfId="4731" priority="10935" operator="equal">
      <formula>"NO CUMPLEN CON LO SOLICITADO"</formula>
    </cfRule>
    <cfRule type="cellIs" dxfId="4730" priority="10936" operator="equal">
      <formula>"CUMPLEN CON LO SOLICITADO"</formula>
    </cfRule>
    <cfRule type="cellIs" dxfId="4729" priority="10937" operator="equal">
      <formula>"PENDIENTES"</formula>
    </cfRule>
    <cfRule type="cellIs" dxfId="4728" priority="10938" operator="equal">
      <formula>"NINGUNO"</formula>
    </cfRule>
  </conditionalFormatting>
  <conditionalFormatting sqref="H619">
    <cfRule type="notContainsBlanks" dxfId="4727" priority="10932">
      <formula>LEN(TRIM(H619))&gt;0</formula>
    </cfRule>
  </conditionalFormatting>
  <conditionalFormatting sqref="G619">
    <cfRule type="notContainsBlanks" dxfId="4726" priority="10931">
      <formula>LEN(TRIM(G619))&gt;0</formula>
    </cfRule>
  </conditionalFormatting>
  <conditionalFormatting sqref="F619">
    <cfRule type="notContainsBlanks" dxfId="4725" priority="10930">
      <formula>LEN(TRIM(F619))&gt;0</formula>
    </cfRule>
  </conditionalFormatting>
  <conditionalFormatting sqref="E619">
    <cfRule type="notContainsBlanks" dxfId="4724" priority="10929">
      <formula>LEN(TRIM(E619))&gt;0</formula>
    </cfRule>
  </conditionalFormatting>
  <conditionalFormatting sqref="D619">
    <cfRule type="notContainsBlanks" dxfId="4723" priority="10928">
      <formula>LEN(TRIM(D619))&gt;0</formula>
    </cfRule>
  </conditionalFormatting>
  <conditionalFormatting sqref="C619">
    <cfRule type="notContainsBlanks" dxfId="4722" priority="10927">
      <formula>LEN(TRIM(C619))&gt;0</formula>
    </cfRule>
  </conditionalFormatting>
  <conditionalFormatting sqref="I619">
    <cfRule type="notContainsBlanks" dxfId="4721" priority="10926">
      <formula>LEN(TRIM(I619))&gt;0</formula>
    </cfRule>
  </conditionalFormatting>
  <conditionalFormatting sqref="S607 S610 S613 S616 S619">
    <cfRule type="cellIs" dxfId="4720" priority="10924" operator="greaterThan">
      <formula>0</formula>
    </cfRule>
    <cfRule type="cellIs" dxfId="4719" priority="10925" operator="equal">
      <formula>0</formula>
    </cfRule>
  </conditionalFormatting>
  <conditionalFormatting sqref="T622">
    <cfRule type="cellIs" dxfId="4718" priority="10922" operator="equal">
      <formula>"NO CUMPLE"</formula>
    </cfRule>
    <cfRule type="cellIs" dxfId="4717" priority="10923" operator="equal">
      <formula>"CUMPLE"</formula>
    </cfRule>
  </conditionalFormatting>
  <conditionalFormatting sqref="N629">
    <cfRule type="expression" dxfId="4716" priority="10849">
      <formula>N629=" "</formula>
    </cfRule>
    <cfRule type="expression" dxfId="4715" priority="10850">
      <formula>N629="NO PRESENTÓ CERTIFICADO"</formula>
    </cfRule>
    <cfRule type="expression" dxfId="4714" priority="10851">
      <formula>N629="PRESENTÓ CERTIFICADO"</formula>
    </cfRule>
  </conditionalFormatting>
  <conditionalFormatting sqref="P629">
    <cfRule type="expression" dxfId="4713" priority="10836">
      <formula>Q629="NO SUBSANABLE"</formula>
    </cfRule>
    <cfRule type="expression" dxfId="4712" priority="10838">
      <formula>Q629="REQUERIMIENTOS SUBSANADOS"</formula>
    </cfRule>
    <cfRule type="expression" dxfId="4711" priority="10839">
      <formula>Q629="PENDIENTES POR SUBSANAR"</formula>
    </cfRule>
    <cfRule type="expression" dxfId="4710" priority="10844">
      <formula>Q629="SIN OBSERVACIÓN"</formula>
    </cfRule>
    <cfRule type="containsBlanks" dxfId="4709" priority="10845">
      <formula>LEN(TRIM(P629))=0</formula>
    </cfRule>
  </conditionalFormatting>
  <conditionalFormatting sqref="O629">
    <cfRule type="cellIs" dxfId="4708" priority="10837" operator="equal">
      <formula>"PENDIENTE POR DESCRIPCIÓN"</formula>
    </cfRule>
    <cfRule type="cellIs" dxfId="4707" priority="10841" operator="equal">
      <formula>"DESCRIPCIÓN INSUFICIENTE"</formula>
    </cfRule>
    <cfRule type="cellIs" dxfId="4706" priority="10842" operator="equal">
      <formula>"NO ESTÁ ACORDE A ITEM 5.2.1 (T.R.)"</formula>
    </cfRule>
    <cfRule type="cellIs" dxfId="4705" priority="10843" operator="equal">
      <formula>"ACORDE A ITEM 5.2.1 (T.R.)"</formula>
    </cfRule>
  </conditionalFormatting>
  <conditionalFormatting sqref="Q629">
    <cfRule type="containsBlanks" dxfId="4704" priority="10831">
      <formula>LEN(TRIM(Q629))=0</formula>
    </cfRule>
    <cfRule type="cellIs" dxfId="4703" priority="10840" operator="equal">
      <formula>"REQUERIMIENTOS SUBSANADOS"</formula>
    </cfRule>
    <cfRule type="containsText" dxfId="4702" priority="10846" operator="containsText" text="NO SUBSANABLE">
      <formula>NOT(ISERROR(SEARCH("NO SUBSANABLE",Q629)))</formula>
    </cfRule>
    <cfRule type="containsText" dxfId="4701" priority="10847" operator="containsText" text="PENDIENTES POR SUBSANAR">
      <formula>NOT(ISERROR(SEARCH("PENDIENTES POR SUBSANAR",Q629)))</formula>
    </cfRule>
    <cfRule type="containsText" dxfId="4700" priority="10848" operator="containsText" text="SIN OBSERVACIÓN">
      <formula>NOT(ISERROR(SEARCH("SIN OBSERVACIÓN",Q629)))</formula>
    </cfRule>
  </conditionalFormatting>
  <conditionalFormatting sqref="R629">
    <cfRule type="containsBlanks" dxfId="4699" priority="10830">
      <formula>LEN(TRIM(R629))=0</formula>
    </cfRule>
    <cfRule type="cellIs" dxfId="4698" priority="10832" operator="equal">
      <formula>"NO CUMPLEN CON LO SOLICITADO"</formula>
    </cfRule>
    <cfRule type="cellIs" dxfId="4697" priority="10833" operator="equal">
      <formula>"CUMPLEN CON LO SOLICITADO"</formula>
    </cfRule>
    <cfRule type="cellIs" dxfId="4696" priority="10834" operator="equal">
      <formula>"PENDIENTES"</formula>
    </cfRule>
    <cfRule type="cellIs" dxfId="4695" priority="10835" operator="equal">
      <formula>"NINGUNO"</formula>
    </cfRule>
  </conditionalFormatting>
  <conditionalFormatting sqref="B644">
    <cfRule type="cellIs" dxfId="4694" priority="10828" operator="equal">
      <formula>"NO CUMPLE CON LA EXPERIENCIA REQUERIDA"</formula>
    </cfRule>
    <cfRule type="cellIs" dxfId="4693" priority="10829" operator="equal">
      <formula>"CUMPLE CON LA EXPERIENCIA REQUERIDA"</formula>
    </cfRule>
  </conditionalFormatting>
  <conditionalFormatting sqref="H629">
    <cfRule type="notContainsBlanks" dxfId="4692" priority="10827">
      <formula>LEN(TRIM(H629))&gt;0</formula>
    </cfRule>
  </conditionalFormatting>
  <conditionalFormatting sqref="G629">
    <cfRule type="notContainsBlanks" dxfId="4691" priority="10826">
      <formula>LEN(TRIM(G629))&gt;0</formula>
    </cfRule>
  </conditionalFormatting>
  <conditionalFormatting sqref="F629">
    <cfRule type="notContainsBlanks" dxfId="4690" priority="10825">
      <formula>LEN(TRIM(F629))&gt;0</formula>
    </cfRule>
  </conditionalFormatting>
  <conditionalFormatting sqref="E629">
    <cfRule type="notContainsBlanks" dxfId="4689" priority="10824">
      <formula>LEN(TRIM(E629))&gt;0</formula>
    </cfRule>
  </conditionalFormatting>
  <conditionalFormatting sqref="D629">
    <cfRule type="notContainsBlanks" dxfId="4688" priority="10823">
      <formula>LEN(TRIM(D629))&gt;0</formula>
    </cfRule>
  </conditionalFormatting>
  <conditionalFormatting sqref="C629">
    <cfRule type="notContainsBlanks" dxfId="4687" priority="10822">
      <formula>LEN(TRIM(C629))&gt;0</formula>
    </cfRule>
  </conditionalFormatting>
  <conditionalFormatting sqref="I629">
    <cfRule type="notContainsBlanks" dxfId="4686" priority="10821">
      <formula>LEN(TRIM(I629))&gt;0</formula>
    </cfRule>
  </conditionalFormatting>
  <conditionalFormatting sqref="N632 N635">
    <cfRule type="expression" dxfId="4685" priority="10818">
      <formula>N632=" "</formula>
    </cfRule>
    <cfRule type="expression" dxfId="4684" priority="10819">
      <formula>N632="NO PRESENTÓ CERTIFICADO"</formula>
    </cfRule>
    <cfRule type="expression" dxfId="4683" priority="10820">
      <formula>N632="PRESENTÓ CERTIFICADO"</formula>
    </cfRule>
  </conditionalFormatting>
  <conditionalFormatting sqref="P632 P635">
    <cfRule type="expression" dxfId="4682" priority="10805">
      <formula>Q632="NO SUBSANABLE"</formula>
    </cfRule>
    <cfRule type="expression" dxfId="4681" priority="10807">
      <formula>Q632="REQUERIMIENTOS SUBSANADOS"</formula>
    </cfRule>
    <cfRule type="expression" dxfId="4680" priority="10808">
      <formula>Q632="PENDIENTES POR SUBSANAR"</formula>
    </cfRule>
    <cfRule type="expression" dxfId="4679" priority="10813">
      <formula>Q632="SIN OBSERVACIÓN"</formula>
    </cfRule>
    <cfRule type="containsBlanks" dxfId="4678" priority="10814">
      <formula>LEN(TRIM(P632))=0</formula>
    </cfRule>
  </conditionalFormatting>
  <conditionalFormatting sqref="O632 O635">
    <cfRule type="cellIs" dxfId="4677" priority="10806" operator="equal">
      <formula>"PENDIENTE POR DESCRIPCIÓN"</formula>
    </cfRule>
    <cfRule type="cellIs" dxfId="4676" priority="10810" operator="equal">
      <formula>"DESCRIPCIÓN INSUFICIENTE"</formula>
    </cfRule>
    <cfRule type="cellIs" dxfId="4675" priority="10811" operator="equal">
      <formula>"NO ESTÁ ACORDE A ITEM 5.2.1 (T.R.)"</formula>
    </cfRule>
    <cfRule type="cellIs" dxfId="4674" priority="10812" operator="equal">
      <formula>"ACORDE A ITEM 5.2.1 (T.R.)"</formula>
    </cfRule>
  </conditionalFormatting>
  <conditionalFormatting sqref="Q632 Q635">
    <cfRule type="containsBlanks" dxfId="4673" priority="10800">
      <formula>LEN(TRIM(Q632))=0</formula>
    </cfRule>
    <cfRule type="cellIs" dxfId="4672" priority="10809" operator="equal">
      <formula>"REQUERIMIENTOS SUBSANADOS"</formula>
    </cfRule>
    <cfRule type="containsText" dxfId="4671" priority="10815" operator="containsText" text="NO SUBSANABLE">
      <formula>NOT(ISERROR(SEARCH("NO SUBSANABLE",Q632)))</formula>
    </cfRule>
    <cfRule type="containsText" dxfId="4670" priority="10816" operator="containsText" text="PENDIENTES POR SUBSANAR">
      <formula>NOT(ISERROR(SEARCH("PENDIENTES POR SUBSANAR",Q632)))</formula>
    </cfRule>
    <cfRule type="containsText" dxfId="4669" priority="10817" operator="containsText" text="SIN OBSERVACIÓN">
      <formula>NOT(ISERROR(SEARCH("SIN OBSERVACIÓN",Q632)))</formula>
    </cfRule>
  </conditionalFormatting>
  <conditionalFormatting sqref="R632 R635">
    <cfRule type="containsBlanks" dxfId="4668" priority="10799">
      <formula>LEN(TRIM(R632))=0</formula>
    </cfRule>
    <cfRule type="cellIs" dxfId="4667" priority="10801" operator="equal">
      <formula>"NO CUMPLEN CON LO SOLICITADO"</formula>
    </cfRule>
    <cfRule type="cellIs" dxfId="4666" priority="10802" operator="equal">
      <formula>"CUMPLEN CON LO SOLICITADO"</formula>
    </cfRule>
    <cfRule type="cellIs" dxfId="4665" priority="10803" operator="equal">
      <formula>"PENDIENTES"</formula>
    </cfRule>
    <cfRule type="cellIs" dxfId="4664" priority="10804" operator="equal">
      <formula>"NINGUNO"</formula>
    </cfRule>
  </conditionalFormatting>
  <conditionalFormatting sqref="H632 H635">
    <cfRule type="notContainsBlanks" dxfId="4663" priority="10798">
      <formula>LEN(TRIM(H632))&gt;0</formula>
    </cfRule>
  </conditionalFormatting>
  <conditionalFormatting sqref="G632 G635">
    <cfRule type="notContainsBlanks" dxfId="4662" priority="10797">
      <formula>LEN(TRIM(G632))&gt;0</formula>
    </cfRule>
  </conditionalFormatting>
  <conditionalFormatting sqref="F632 F635">
    <cfRule type="notContainsBlanks" dxfId="4661" priority="10796">
      <formula>LEN(TRIM(F632))&gt;0</formula>
    </cfRule>
  </conditionalFormatting>
  <conditionalFormatting sqref="E632 E635">
    <cfRule type="notContainsBlanks" dxfId="4660" priority="10795">
      <formula>LEN(TRIM(E632))&gt;0</formula>
    </cfRule>
  </conditionalFormatting>
  <conditionalFormatting sqref="D632 D635">
    <cfRule type="notContainsBlanks" dxfId="4659" priority="10794">
      <formula>LEN(TRIM(D632))&gt;0</formula>
    </cfRule>
  </conditionalFormatting>
  <conditionalFormatting sqref="C632 C635">
    <cfRule type="notContainsBlanks" dxfId="4658" priority="10793">
      <formula>LEN(TRIM(C632))&gt;0</formula>
    </cfRule>
  </conditionalFormatting>
  <conditionalFormatting sqref="I632 I635">
    <cfRule type="notContainsBlanks" dxfId="4657" priority="10792">
      <formula>LEN(TRIM(I632))&gt;0</formula>
    </cfRule>
  </conditionalFormatting>
  <conditionalFormatting sqref="N638">
    <cfRule type="expression" dxfId="4656" priority="10789">
      <formula>N638=" "</formula>
    </cfRule>
    <cfRule type="expression" dxfId="4655" priority="10790">
      <formula>N638="NO PRESENTÓ CERTIFICADO"</formula>
    </cfRule>
    <cfRule type="expression" dxfId="4654" priority="10791">
      <formula>N638="PRESENTÓ CERTIFICADO"</formula>
    </cfRule>
  </conditionalFormatting>
  <conditionalFormatting sqref="P638">
    <cfRule type="expression" dxfId="4653" priority="10776">
      <formula>Q638="NO SUBSANABLE"</formula>
    </cfRule>
    <cfRule type="expression" dxfId="4652" priority="10778">
      <formula>Q638="REQUERIMIENTOS SUBSANADOS"</formula>
    </cfRule>
    <cfRule type="expression" dxfId="4651" priority="10779">
      <formula>Q638="PENDIENTES POR SUBSANAR"</formula>
    </cfRule>
    <cfRule type="expression" dxfId="4650" priority="10784">
      <formula>Q638="SIN OBSERVACIÓN"</formula>
    </cfRule>
    <cfRule type="containsBlanks" dxfId="4649" priority="10785">
      <formula>LEN(TRIM(P638))=0</formula>
    </cfRule>
  </conditionalFormatting>
  <conditionalFormatting sqref="O638">
    <cfRule type="cellIs" dxfId="4648" priority="10777" operator="equal">
      <formula>"PENDIENTE POR DESCRIPCIÓN"</formula>
    </cfRule>
    <cfRule type="cellIs" dxfId="4647" priority="10781" operator="equal">
      <formula>"DESCRIPCIÓN INSUFICIENTE"</formula>
    </cfRule>
    <cfRule type="cellIs" dxfId="4646" priority="10782" operator="equal">
      <formula>"NO ESTÁ ACORDE A ITEM 5.2.1 (T.R.)"</formula>
    </cfRule>
    <cfRule type="cellIs" dxfId="4645" priority="10783" operator="equal">
      <formula>"ACORDE A ITEM 5.2.1 (T.R.)"</formula>
    </cfRule>
  </conditionalFormatting>
  <conditionalFormatting sqref="Q638">
    <cfRule type="containsBlanks" dxfId="4644" priority="10771">
      <formula>LEN(TRIM(Q638))=0</formula>
    </cfRule>
    <cfRule type="cellIs" dxfId="4643" priority="10780" operator="equal">
      <formula>"REQUERIMIENTOS SUBSANADOS"</formula>
    </cfRule>
    <cfRule type="containsText" dxfId="4642" priority="10786" operator="containsText" text="NO SUBSANABLE">
      <formula>NOT(ISERROR(SEARCH("NO SUBSANABLE",Q638)))</formula>
    </cfRule>
    <cfRule type="containsText" dxfId="4641" priority="10787" operator="containsText" text="PENDIENTES POR SUBSANAR">
      <formula>NOT(ISERROR(SEARCH("PENDIENTES POR SUBSANAR",Q638)))</formula>
    </cfRule>
    <cfRule type="containsText" dxfId="4640" priority="10788" operator="containsText" text="SIN OBSERVACIÓN">
      <formula>NOT(ISERROR(SEARCH("SIN OBSERVACIÓN",Q638)))</formula>
    </cfRule>
  </conditionalFormatting>
  <conditionalFormatting sqref="R638">
    <cfRule type="containsBlanks" dxfId="4639" priority="10770">
      <formula>LEN(TRIM(R638))=0</formula>
    </cfRule>
    <cfRule type="cellIs" dxfId="4638" priority="10772" operator="equal">
      <formula>"NO CUMPLEN CON LO SOLICITADO"</formula>
    </cfRule>
    <cfRule type="cellIs" dxfId="4637" priority="10773" operator="equal">
      <formula>"CUMPLEN CON LO SOLICITADO"</formula>
    </cfRule>
    <cfRule type="cellIs" dxfId="4636" priority="10774" operator="equal">
      <formula>"PENDIENTES"</formula>
    </cfRule>
    <cfRule type="cellIs" dxfId="4635" priority="10775" operator="equal">
      <formula>"NINGUNO"</formula>
    </cfRule>
  </conditionalFormatting>
  <conditionalFormatting sqref="H638">
    <cfRule type="notContainsBlanks" dxfId="4634" priority="10769">
      <formula>LEN(TRIM(H638))&gt;0</formula>
    </cfRule>
  </conditionalFormatting>
  <conditionalFormatting sqref="G638">
    <cfRule type="notContainsBlanks" dxfId="4633" priority="10768">
      <formula>LEN(TRIM(G638))&gt;0</formula>
    </cfRule>
  </conditionalFormatting>
  <conditionalFormatting sqref="F638">
    <cfRule type="notContainsBlanks" dxfId="4632" priority="10767">
      <formula>LEN(TRIM(F638))&gt;0</formula>
    </cfRule>
  </conditionalFormatting>
  <conditionalFormatting sqref="E638">
    <cfRule type="notContainsBlanks" dxfId="4631" priority="10766">
      <formula>LEN(TRIM(E638))&gt;0</formula>
    </cfRule>
  </conditionalFormatting>
  <conditionalFormatting sqref="D638">
    <cfRule type="notContainsBlanks" dxfId="4630" priority="10765">
      <formula>LEN(TRIM(D638))&gt;0</formula>
    </cfRule>
  </conditionalFormatting>
  <conditionalFormatting sqref="C638">
    <cfRule type="notContainsBlanks" dxfId="4629" priority="10764">
      <formula>LEN(TRIM(C638))&gt;0</formula>
    </cfRule>
  </conditionalFormatting>
  <conditionalFormatting sqref="I638">
    <cfRule type="notContainsBlanks" dxfId="4628" priority="10763">
      <formula>LEN(TRIM(I638))&gt;0</formula>
    </cfRule>
  </conditionalFormatting>
  <conditionalFormatting sqref="T629">
    <cfRule type="cellIs" dxfId="4627" priority="10761" operator="equal">
      <formula>"NO"</formula>
    </cfRule>
    <cfRule type="cellIs" dxfId="4626" priority="10762" operator="equal">
      <formula>"SI"</formula>
    </cfRule>
  </conditionalFormatting>
  <conditionalFormatting sqref="N641">
    <cfRule type="expression" dxfId="4625" priority="10758">
      <formula>N641=" "</formula>
    </cfRule>
    <cfRule type="expression" dxfId="4624" priority="10759">
      <formula>N641="NO PRESENTÓ CERTIFICADO"</formula>
    </cfRule>
    <cfRule type="expression" dxfId="4623" priority="10760">
      <formula>N641="PRESENTÓ CERTIFICADO"</formula>
    </cfRule>
  </conditionalFormatting>
  <conditionalFormatting sqref="P641">
    <cfRule type="expression" dxfId="4622" priority="10745">
      <formula>Q641="NO SUBSANABLE"</formula>
    </cfRule>
    <cfRule type="expression" dxfId="4621" priority="10747">
      <formula>Q641="REQUERIMIENTOS SUBSANADOS"</formula>
    </cfRule>
    <cfRule type="expression" dxfId="4620" priority="10748">
      <formula>Q641="PENDIENTES POR SUBSANAR"</formula>
    </cfRule>
    <cfRule type="expression" dxfId="4619" priority="10753">
      <formula>Q641="SIN OBSERVACIÓN"</formula>
    </cfRule>
    <cfRule type="containsBlanks" dxfId="4618" priority="10754">
      <formula>LEN(TRIM(P641))=0</formula>
    </cfRule>
  </conditionalFormatting>
  <conditionalFormatting sqref="O641">
    <cfRule type="cellIs" dxfId="4617" priority="10746" operator="equal">
      <formula>"PENDIENTE POR DESCRIPCIÓN"</formula>
    </cfRule>
    <cfRule type="cellIs" dxfId="4616" priority="10750" operator="equal">
      <formula>"DESCRIPCIÓN INSUFICIENTE"</formula>
    </cfRule>
    <cfRule type="cellIs" dxfId="4615" priority="10751" operator="equal">
      <formula>"NO ESTÁ ACORDE A ITEM 5.2.1 (T.R.)"</formula>
    </cfRule>
    <cfRule type="cellIs" dxfId="4614" priority="10752" operator="equal">
      <formula>"ACORDE A ITEM 5.2.1 (T.R.)"</formula>
    </cfRule>
  </conditionalFormatting>
  <conditionalFormatting sqref="Q641">
    <cfRule type="containsBlanks" dxfId="4613" priority="10740">
      <formula>LEN(TRIM(Q641))=0</formula>
    </cfRule>
    <cfRule type="cellIs" dxfId="4612" priority="10749" operator="equal">
      <formula>"REQUERIMIENTOS SUBSANADOS"</formula>
    </cfRule>
    <cfRule type="containsText" dxfId="4611" priority="10755" operator="containsText" text="NO SUBSANABLE">
      <formula>NOT(ISERROR(SEARCH("NO SUBSANABLE",Q641)))</formula>
    </cfRule>
    <cfRule type="containsText" dxfId="4610" priority="10756" operator="containsText" text="PENDIENTES POR SUBSANAR">
      <formula>NOT(ISERROR(SEARCH("PENDIENTES POR SUBSANAR",Q641)))</formula>
    </cfRule>
    <cfRule type="containsText" dxfId="4609" priority="10757" operator="containsText" text="SIN OBSERVACIÓN">
      <formula>NOT(ISERROR(SEARCH("SIN OBSERVACIÓN",Q641)))</formula>
    </cfRule>
  </conditionalFormatting>
  <conditionalFormatting sqref="R641">
    <cfRule type="containsBlanks" dxfId="4608" priority="10739">
      <formula>LEN(TRIM(R641))=0</formula>
    </cfRule>
    <cfRule type="cellIs" dxfId="4607" priority="10741" operator="equal">
      <formula>"NO CUMPLEN CON LO SOLICITADO"</formula>
    </cfRule>
    <cfRule type="cellIs" dxfId="4606" priority="10742" operator="equal">
      <formula>"CUMPLEN CON LO SOLICITADO"</formula>
    </cfRule>
    <cfRule type="cellIs" dxfId="4605" priority="10743" operator="equal">
      <formula>"PENDIENTES"</formula>
    </cfRule>
    <cfRule type="cellIs" dxfId="4604" priority="10744" operator="equal">
      <formula>"NINGUNO"</formula>
    </cfRule>
  </conditionalFormatting>
  <conditionalFormatting sqref="H641">
    <cfRule type="notContainsBlanks" dxfId="4603" priority="10738">
      <formula>LEN(TRIM(H641))&gt;0</formula>
    </cfRule>
  </conditionalFormatting>
  <conditionalFormatting sqref="G641">
    <cfRule type="notContainsBlanks" dxfId="4602" priority="10737">
      <formula>LEN(TRIM(G641))&gt;0</formula>
    </cfRule>
  </conditionalFormatting>
  <conditionalFormatting sqref="F641">
    <cfRule type="notContainsBlanks" dxfId="4601" priority="10736">
      <formula>LEN(TRIM(F641))&gt;0</formula>
    </cfRule>
  </conditionalFormatting>
  <conditionalFormatting sqref="E641">
    <cfRule type="notContainsBlanks" dxfId="4600" priority="10735">
      <formula>LEN(TRIM(E641))&gt;0</formula>
    </cfRule>
  </conditionalFormatting>
  <conditionalFormatting sqref="D641">
    <cfRule type="notContainsBlanks" dxfId="4599" priority="10734">
      <formula>LEN(TRIM(D641))&gt;0</formula>
    </cfRule>
  </conditionalFormatting>
  <conditionalFormatting sqref="C641">
    <cfRule type="notContainsBlanks" dxfId="4598" priority="10733">
      <formula>LEN(TRIM(C641))&gt;0</formula>
    </cfRule>
  </conditionalFormatting>
  <conditionalFormatting sqref="I641">
    <cfRule type="notContainsBlanks" dxfId="4597" priority="10732">
      <formula>LEN(TRIM(I641))&gt;0</formula>
    </cfRule>
  </conditionalFormatting>
  <conditionalFormatting sqref="S629 S632 S635 S638 S641">
    <cfRule type="cellIs" dxfId="4596" priority="10730" operator="greaterThan">
      <formula>0</formula>
    </cfRule>
    <cfRule type="cellIs" dxfId="4595" priority="10731" operator="equal">
      <formula>0</formula>
    </cfRule>
  </conditionalFormatting>
  <conditionalFormatting sqref="T644">
    <cfRule type="cellIs" dxfId="4594" priority="10728" operator="equal">
      <formula>"NO CUMPLE"</formula>
    </cfRule>
    <cfRule type="cellIs" dxfId="4593" priority="10729" operator="equal">
      <formula>"CUMPLE"</formula>
    </cfRule>
  </conditionalFormatting>
  <conditionalFormatting sqref="N651">
    <cfRule type="expression" dxfId="4592" priority="10655">
      <formula>N651=" "</formula>
    </cfRule>
    <cfRule type="expression" dxfId="4591" priority="10656">
      <formula>N651="NO PRESENTÓ CERTIFICADO"</formula>
    </cfRule>
    <cfRule type="expression" dxfId="4590" priority="10657">
      <formula>N651="PRESENTÓ CERTIFICADO"</formula>
    </cfRule>
  </conditionalFormatting>
  <conditionalFormatting sqref="P651">
    <cfRule type="expression" dxfId="4589" priority="10642">
      <formula>Q651="NO SUBSANABLE"</formula>
    </cfRule>
    <cfRule type="expression" dxfId="4588" priority="10644">
      <formula>Q651="REQUERIMIENTOS SUBSANADOS"</formula>
    </cfRule>
    <cfRule type="expression" dxfId="4587" priority="10645">
      <formula>Q651="PENDIENTES POR SUBSANAR"</formula>
    </cfRule>
    <cfRule type="expression" dxfId="4586" priority="10650">
      <formula>Q651="SIN OBSERVACIÓN"</formula>
    </cfRule>
    <cfRule type="containsBlanks" dxfId="4585" priority="10651">
      <formula>LEN(TRIM(P651))=0</formula>
    </cfRule>
  </conditionalFormatting>
  <conditionalFormatting sqref="O651">
    <cfRule type="cellIs" dxfId="4584" priority="10643" operator="equal">
      <formula>"PENDIENTE POR DESCRIPCIÓN"</formula>
    </cfRule>
    <cfRule type="cellIs" dxfId="4583" priority="10647" operator="equal">
      <formula>"DESCRIPCIÓN INSUFICIENTE"</formula>
    </cfRule>
    <cfRule type="cellIs" dxfId="4582" priority="10648" operator="equal">
      <formula>"NO ESTÁ ACORDE A ITEM 5.2.1 (T.R.)"</formula>
    </cfRule>
    <cfRule type="cellIs" dxfId="4581" priority="10649" operator="equal">
      <formula>"ACORDE A ITEM 5.2.1 (T.R.)"</formula>
    </cfRule>
  </conditionalFormatting>
  <conditionalFormatting sqref="Q651">
    <cfRule type="containsBlanks" dxfId="4580" priority="10637">
      <formula>LEN(TRIM(Q651))=0</formula>
    </cfRule>
    <cfRule type="cellIs" dxfId="4579" priority="10646" operator="equal">
      <formula>"REQUERIMIENTOS SUBSANADOS"</formula>
    </cfRule>
    <cfRule type="containsText" dxfId="4578" priority="10652" operator="containsText" text="NO SUBSANABLE">
      <formula>NOT(ISERROR(SEARCH("NO SUBSANABLE",Q651)))</formula>
    </cfRule>
    <cfRule type="containsText" dxfId="4577" priority="10653" operator="containsText" text="PENDIENTES POR SUBSANAR">
      <formula>NOT(ISERROR(SEARCH("PENDIENTES POR SUBSANAR",Q651)))</formula>
    </cfRule>
    <cfRule type="containsText" dxfId="4576" priority="10654" operator="containsText" text="SIN OBSERVACIÓN">
      <formula>NOT(ISERROR(SEARCH("SIN OBSERVACIÓN",Q651)))</formula>
    </cfRule>
  </conditionalFormatting>
  <conditionalFormatting sqref="R651">
    <cfRule type="containsBlanks" dxfId="4575" priority="10636">
      <formula>LEN(TRIM(R651))=0</formula>
    </cfRule>
    <cfRule type="cellIs" dxfId="4574" priority="10638" operator="equal">
      <formula>"NO CUMPLEN CON LO SOLICITADO"</formula>
    </cfRule>
    <cfRule type="cellIs" dxfId="4573" priority="10639" operator="equal">
      <formula>"CUMPLEN CON LO SOLICITADO"</formula>
    </cfRule>
    <cfRule type="cellIs" dxfId="4572" priority="10640" operator="equal">
      <formula>"PENDIENTES"</formula>
    </cfRule>
    <cfRule type="cellIs" dxfId="4571" priority="10641" operator="equal">
      <formula>"NINGUNO"</formula>
    </cfRule>
  </conditionalFormatting>
  <conditionalFormatting sqref="B666">
    <cfRule type="cellIs" dxfId="4570" priority="10634" operator="equal">
      <formula>"NO CUMPLE CON LA EXPERIENCIA REQUERIDA"</formula>
    </cfRule>
    <cfRule type="cellIs" dxfId="4569" priority="10635" operator="equal">
      <formula>"CUMPLE CON LA EXPERIENCIA REQUERIDA"</formula>
    </cfRule>
  </conditionalFormatting>
  <conditionalFormatting sqref="H651">
    <cfRule type="notContainsBlanks" dxfId="4568" priority="10633">
      <formula>LEN(TRIM(H651))&gt;0</formula>
    </cfRule>
  </conditionalFormatting>
  <conditionalFormatting sqref="G651">
    <cfRule type="notContainsBlanks" dxfId="4567" priority="10632">
      <formula>LEN(TRIM(G651))&gt;0</formula>
    </cfRule>
  </conditionalFormatting>
  <conditionalFormatting sqref="F651">
    <cfRule type="notContainsBlanks" dxfId="4566" priority="10631">
      <formula>LEN(TRIM(F651))&gt;0</formula>
    </cfRule>
  </conditionalFormatting>
  <conditionalFormatting sqref="E651">
    <cfRule type="notContainsBlanks" dxfId="4565" priority="10630">
      <formula>LEN(TRIM(E651))&gt;0</formula>
    </cfRule>
  </conditionalFormatting>
  <conditionalFormatting sqref="D651">
    <cfRule type="notContainsBlanks" dxfId="4564" priority="10629">
      <formula>LEN(TRIM(D651))&gt;0</formula>
    </cfRule>
  </conditionalFormatting>
  <conditionalFormatting sqref="C651">
    <cfRule type="notContainsBlanks" dxfId="4563" priority="10628">
      <formula>LEN(TRIM(C651))&gt;0</formula>
    </cfRule>
  </conditionalFormatting>
  <conditionalFormatting sqref="I651">
    <cfRule type="notContainsBlanks" dxfId="4562" priority="10627">
      <formula>LEN(TRIM(I651))&gt;0</formula>
    </cfRule>
  </conditionalFormatting>
  <conditionalFormatting sqref="N654 N657">
    <cfRule type="expression" dxfId="4561" priority="10624">
      <formula>N654=" "</formula>
    </cfRule>
    <cfRule type="expression" dxfId="4560" priority="10625">
      <formula>N654="NO PRESENTÓ CERTIFICADO"</formula>
    </cfRule>
    <cfRule type="expression" dxfId="4559" priority="10626">
      <formula>N654="PRESENTÓ CERTIFICADO"</formula>
    </cfRule>
  </conditionalFormatting>
  <conditionalFormatting sqref="P654 P657">
    <cfRule type="expression" dxfId="4558" priority="10611">
      <formula>Q654="NO SUBSANABLE"</formula>
    </cfRule>
    <cfRule type="expression" dxfId="4557" priority="10613">
      <formula>Q654="REQUERIMIENTOS SUBSANADOS"</formula>
    </cfRule>
    <cfRule type="expression" dxfId="4556" priority="10614">
      <formula>Q654="PENDIENTES POR SUBSANAR"</formula>
    </cfRule>
    <cfRule type="expression" dxfId="4555" priority="10619">
      <formula>Q654="SIN OBSERVACIÓN"</formula>
    </cfRule>
    <cfRule type="containsBlanks" dxfId="4554" priority="10620">
      <formula>LEN(TRIM(P654))=0</formula>
    </cfRule>
  </conditionalFormatting>
  <conditionalFormatting sqref="O654 O657">
    <cfRule type="cellIs" dxfId="4553" priority="10612" operator="equal">
      <formula>"PENDIENTE POR DESCRIPCIÓN"</formula>
    </cfRule>
    <cfRule type="cellIs" dxfId="4552" priority="10616" operator="equal">
      <formula>"DESCRIPCIÓN INSUFICIENTE"</formula>
    </cfRule>
    <cfRule type="cellIs" dxfId="4551" priority="10617" operator="equal">
      <formula>"NO ESTÁ ACORDE A ITEM 5.2.1 (T.R.)"</formula>
    </cfRule>
    <cfRule type="cellIs" dxfId="4550" priority="10618" operator="equal">
      <formula>"ACORDE A ITEM 5.2.1 (T.R.)"</formula>
    </cfRule>
  </conditionalFormatting>
  <conditionalFormatting sqref="Q654 Q657">
    <cfRule type="containsBlanks" dxfId="4549" priority="10606">
      <formula>LEN(TRIM(Q654))=0</formula>
    </cfRule>
    <cfRule type="cellIs" dxfId="4548" priority="10615" operator="equal">
      <formula>"REQUERIMIENTOS SUBSANADOS"</formula>
    </cfRule>
    <cfRule type="containsText" dxfId="4547" priority="10621" operator="containsText" text="NO SUBSANABLE">
      <formula>NOT(ISERROR(SEARCH("NO SUBSANABLE",Q654)))</formula>
    </cfRule>
    <cfRule type="containsText" dxfId="4546" priority="10622" operator="containsText" text="PENDIENTES POR SUBSANAR">
      <formula>NOT(ISERROR(SEARCH("PENDIENTES POR SUBSANAR",Q654)))</formula>
    </cfRule>
    <cfRule type="containsText" dxfId="4545" priority="10623" operator="containsText" text="SIN OBSERVACIÓN">
      <formula>NOT(ISERROR(SEARCH("SIN OBSERVACIÓN",Q654)))</formula>
    </cfRule>
  </conditionalFormatting>
  <conditionalFormatting sqref="R654 R657">
    <cfRule type="containsBlanks" dxfId="4544" priority="10605">
      <formula>LEN(TRIM(R654))=0</formula>
    </cfRule>
    <cfRule type="cellIs" dxfId="4543" priority="10607" operator="equal">
      <formula>"NO CUMPLEN CON LO SOLICITADO"</formula>
    </cfRule>
    <cfRule type="cellIs" dxfId="4542" priority="10608" operator="equal">
      <formula>"CUMPLEN CON LO SOLICITADO"</formula>
    </cfRule>
    <cfRule type="cellIs" dxfId="4541" priority="10609" operator="equal">
      <formula>"PENDIENTES"</formula>
    </cfRule>
    <cfRule type="cellIs" dxfId="4540" priority="10610" operator="equal">
      <formula>"NINGUNO"</formula>
    </cfRule>
  </conditionalFormatting>
  <conditionalFormatting sqref="H654 H657">
    <cfRule type="notContainsBlanks" dxfId="4539" priority="10604">
      <formula>LEN(TRIM(H654))&gt;0</formula>
    </cfRule>
  </conditionalFormatting>
  <conditionalFormatting sqref="G654 G657">
    <cfRule type="notContainsBlanks" dxfId="4538" priority="10603">
      <formula>LEN(TRIM(G654))&gt;0</formula>
    </cfRule>
  </conditionalFormatting>
  <conditionalFormatting sqref="F654 F657">
    <cfRule type="notContainsBlanks" dxfId="4537" priority="10602">
      <formula>LEN(TRIM(F654))&gt;0</formula>
    </cfRule>
  </conditionalFormatting>
  <conditionalFormatting sqref="E654 E657">
    <cfRule type="notContainsBlanks" dxfId="4536" priority="10601">
      <formula>LEN(TRIM(E654))&gt;0</formula>
    </cfRule>
  </conditionalFormatting>
  <conditionalFormatting sqref="D654 D657">
    <cfRule type="notContainsBlanks" dxfId="4535" priority="10600">
      <formula>LEN(TRIM(D654))&gt;0</formula>
    </cfRule>
  </conditionalFormatting>
  <conditionalFormatting sqref="C654 C657">
    <cfRule type="notContainsBlanks" dxfId="4534" priority="10599">
      <formula>LEN(TRIM(C654))&gt;0</formula>
    </cfRule>
  </conditionalFormatting>
  <conditionalFormatting sqref="I654 I657">
    <cfRule type="notContainsBlanks" dxfId="4533" priority="10598">
      <formula>LEN(TRIM(I654))&gt;0</formula>
    </cfRule>
  </conditionalFormatting>
  <conditionalFormatting sqref="N660">
    <cfRule type="expression" dxfId="4532" priority="10595">
      <formula>N660=" "</formula>
    </cfRule>
    <cfRule type="expression" dxfId="4531" priority="10596">
      <formula>N660="NO PRESENTÓ CERTIFICADO"</formula>
    </cfRule>
    <cfRule type="expression" dxfId="4530" priority="10597">
      <formula>N660="PRESENTÓ CERTIFICADO"</formula>
    </cfRule>
  </conditionalFormatting>
  <conditionalFormatting sqref="P660">
    <cfRule type="expression" dxfId="4529" priority="10582">
      <formula>Q660="NO SUBSANABLE"</formula>
    </cfRule>
    <cfRule type="expression" dxfId="4528" priority="10584">
      <formula>Q660="REQUERIMIENTOS SUBSANADOS"</formula>
    </cfRule>
    <cfRule type="expression" dxfId="4527" priority="10585">
      <formula>Q660="PENDIENTES POR SUBSANAR"</formula>
    </cfRule>
    <cfRule type="expression" dxfId="4526" priority="10590">
      <formula>Q660="SIN OBSERVACIÓN"</formula>
    </cfRule>
    <cfRule type="containsBlanks" dxfId="4525" priority="10591">
      <formula>LEN(TRIM(P660))=0</formula>
    </cfRule>
  </conditionalFormatting>
  <conditionalFormatting sqref="O660">
    <cfRule type="cellIs" dxfId="4524" priority="10583" operator="equal">
      <formula>"PENDIENTE POR DESCRIPCIÓN"</formula>
    </cfRule>
    <cfRule type="cellIs" dxfId="4523" priority="10587" operator="equal">
      <formula>"DESCRIPCIÓN INSUFICIENTE"</formula>
    </cfRule>
    <cfRule type="cellIs" dxfId="4522" priority="10588" operator="equal">
      <formula>"NO ESTÁ ACORDE A ITEM 5.2.1 (T.R.)"</formula>
    </cfRule>
    <cfRule type="cellIs" dxfId="4521" priority="10589" operator="equal">
      <formula>"ACORDE A ITEM 5.2.1 (T.R.)"</formula>
    </cfRule>
  </conditionalFormatting>
  <conditionalFormatting sqref="Q660">
    <cfRule type="containsBlanks" dxfId="4520" priority="10577">
      <formula>LEN(TRIM(Q660))=0</formula>
    </cfRule>
    <cfRule type="cellIs" dxfId="4519" priority="10586" operator="equal">
      <formula>"REQUERIMIENTOS SUBSANADOS"</formula>
    </cfRule>
    <cfRule type="containsText" dxfId="4518" priority="10592" operator="containsText" text="NO SUBSANABLE">
      <formula>NOT(ISERROR(SEARCH("NO SUBSANABLE",Q660)))</formula>
    </cfRule>
    <cfRule type="containsText" dxfId="4517" priority="10593" operator="containsText" text="PENDIENTES POR SUBSANAR">
      <formula>NOT(ISERROR(SEARCH("PENDIENTES POR SUBSANAR",Q660)))</formula>
    </cfRule>
    <cfRule type="containsText" dxfId="4516" priority="10594" operator="containsText" text="SIN OBSERVACIÓN">
      <formula>NOT(ISERROR(SEARCH("SIN OBSERVACIÓN",Q660)))</formula>
    </cfRule>
  </conditionalFormatting>
  <conditionalFormatting sqref="R660">
    <cfRule type="containsBlanks" dxfId="4515" priority="10576">
      <formula>LEN(TRIM(R660))=0</formula>
    </cfRule>
    <cfRule type="cellIs" dxfId="4514" priority="10578" operator="equal">
      <formula>"NO CUMPLEN CON LO SOLICITADO"</formula>
    </cfRule>
    <cfRule type="cellIs" dxfId="4513" priority="10579" operator="equal">
      <formula>"CUMPLEN CON LO SOLICITADO"</formula>
    </cfRule>
    <cfRule type="cellIs" dxfId="4512" priority="10580" operator="equal">
      <formula>"PENDIENTES"</formula>
    </cfRule>
    <cfRule type="cellIs" dxfId="4511" priority="10581" operator="equal">
      <formula>"NINGUNO"</formula>
    </cfRule>
  </conditionalFormatting>
  <conditionalFormatting sqref="H660">
    <cfRule type="notContainsBlanks" dxfId="4510" priority="10575">
      <formula>LEN(TRIM(H660))&gt;0</formula>
    </cfRule>
  </conditionalFormatting>
  <conditionalFormatting sqref="G660">
    <cfRule type="notContainsBlanks" dxfId="4509" priority="10574">
      <formula>LEN(TRIM(G660))&gt;0</formula>
    </cfRule>
  </conditionalFormatting>
  <conditionalFormatting sqref="F660">
    <cfRule type="notContainsBlanks" dxfId="4508" priority="10573">
      <formula>LEN(TRIM(F660))&gt;0</formula>
    </cfRule>
  </conditionalFormatting>
  <conditionalFormatting sqref="E660">
    <cfRule type="notContainsBlanks" dxfId="4507" priority="10572">
      <formula>LEN(TRIM(E660))&gt;0</formula>
    </cfRule>
  </conditionalFormatting>
  <conditionalFormatting sqref="D660">
    <cfRule type="notContainsBlanks" dxfId="4506" priority="10571">
      <formula>LEN(TRIM(D660))&gt;0</formula>
    </cfRule>
  </conditionalFormatting>
  <conditionalFormatting sqref="C660">
    <cfRule type="notContainsBlanks" dxfId="4505" priority="10570">
      <formula>LEN(TRIM(C660))&gt;0</formula>
    </cfRule>
  </conditionalFormatting>
  <conditionalFormatting sqref="I660">
    <cfRule type="notContainsBlanks" dxfId="4504" priority="10569">
      <formula>LEN(TRIM(I660))&gt;0</formula>
    </cfRule>
  </conditionalFormatting>
  <conditionalFormatting sqref="T651">
    <cfRule type="cellIs" dxfId="4503" priority="10567" operator="equal">
      <formula>"NO"</formula>
    </cfRule>
    <cfRule type="cellIs" dxfId="4502" priority="10568" operator="equal">
      <formula>"SI"</formula>
    </cfRule>
  </conditionalFormatting>
  <conditionalFormatting sqref="N663">
    <cfRule type="expression" dxfId="4501" priority="10564">
      <formula>N663=" "</formula>
    </cfRule>
    <cfRule type="expression" dxfId="4500" priority="10565">
      <formula>N663="NO PRESENTÓ CERTIFICADO"</formula>
    </cfRule>
    <cfRule type="expression" dxfId="4499" priority="10566">
      <formula>N663="PRESENTÓ CERTIFICADO"</formula>
    </cfRule>
  </conditionalFormatting>
  <conditionalFormatting sqref="P663">
    <cfRule type="expression" dxfId="4498" priority="10551">
      <formula>Q663="NO SUBSANABLE"</formula>
    </cfRule>
    <cfRule type="expression" dxfId="4497" priority="10553">
      <formula>Q663="REQUERIMIENTOS SUBSANADOS"</formula>
    </cfRule>
    <cfRule type="expression" dxfId="4496" priority="10554">
      <formula>Q663="PENDIENTES POR SUBSANAR"</formula>
    </cfRule>
    <cfRule type="expression" dxfId="4495" priority="10559">
      <formula>Q663="SIN OBSERVACIÓN"</formula>
    </cfRule>
    <cfRule type="containsBlanks" dxfId="4494" priority="10560">
      <formula>LEN(TRIM(P663))=0</formula>
    </cfRule>
  </conditionalFormatting>
  <conditionalFormatting sqref="O663">
    <cfRule type="cellIs" dxfId="4493" priority="10552" operator="equal">
      <formula>"PENDIENTE POR DESCRIPCIÓN"</formula>
    </cfRule>
    <cfRule type="cellIs" dxfId="4492" priority="10556" operator="equal">
      <formula>"DESCRIPCIÓN INSUFICIENTE"</formula>
    </cfRule>
    <cfRule type="cellIs" dxfId="4491" priority="10557" operator="equal">
      <formula>"NO ESTÁ ACORDE A ITEM 5.2.1 (T.R.)"</formula>
    </cfRule>
    <cfRule type="cellIs" dxfId="4490" priority="10558" operator="equal">
      <formula>"ACORDE A ITEM 5.2.1 (T.R.)"</formula>
    </cfRule>
  </conditionalFormatting>
  <conditionalFormatting sqref="Q663">
    <cfRule type="containsBlanks" dxfId="4489" priority="10546">
      <formula>LEN(TRIM(Q663))=0</formula>
    </cfRule>
    <cfRule type="cellIs" dxfId="4488" priority="10555" operator="equal">
      <formula>"REQUERIMIENTOS SUBSANADOS"</formula>
    </cfRule>
    <cfRule type="containsText" dxfId="4487" priority="10561" operator="containsText" text="NO SUBSANABLE">
      <formula>NOT(ISERROR(SEARCH("NO SUBSANABLE",Q663)))</formula>
    </cfRule>
    <cfRule type="containsText" dxfId="4486" priority="10562" operator="containsText" text="PENDIENTES POR SUBSANAR">
      <formula>NOT(ISERROR(SEARCH("PENDIENTES POR SUBSANAR",Q663)))</formula>
    </cfRule>
    <cfRule type="containsText" dxfId="4485" priority="10563" operator="containsText" text="SIN OBSERVACIÓN">
      <formula>NOT(ISERROR(SEARCH("SIN OBSERVACIÓN",Q663)))</formula>
    </cfRule>
  </conditionalFormatting>
  <conditionalFormatting sqref="R663">
    <cfRule type="containsBlanks" dxfId="4484" priority="10545">
      <formula>LEN(TRIM(R663))=0</formula>
    </cfRule>
    <cfRule type="cellIs" dxfId="4483" priority="10547" operator="equal">
      <formula>"NO CUMPLEN CON LO SOLICITADO"</formula>
    </cfRule>
    <cfRule type="cellIs" dxfId="4482" priority="10548" operator="equal">
      <formula>"CUMPLEN CON LO SOLICITADO"</formula>
    </cfRule>
    <cfRule type="cellIs" dxfId="4481" priority="10549" operator="equal">
      <formula>"PENDIENTES"</formula>
    </cfRule>
    <cfRule type="cellIs" dxfId="4480" priority="10550" operator="equal">
      <formula>"NINGUNO"</formula>
    </cfRule>
  </conditionalFormatting>
  <conditionalFormatting sqref="H663">
    <cfRule type="notContainsBlanks" dxfId="4479" priority="10544">
      <formula>LEN(TRIM(H663))&gt;0</formula>
    </cfRule>
  </conditionalFormatting>
  <conditionalFormatting sqref="G663">
    <cfRule type="notContainsBlanks" dxfId="4478" priority="10543">
      <formula>LEN(TRIM(G663))&gt;0</formula>
    </cfRule>
  </conditionalFormatting>
  <conditionalFormatting sqref="F663">
    <cfRule type="notContainsBlanks" dxfId="4477" priority="10542">
      <formula>LEN(TRIM(F663))&gt;0</formula>
    </cfRule>
  </conditionalFormatting>
  <conditionalFormatting sqref="E663">
    <cfRule type="notContainsBlanks" dxfId="4476" priority="10541">
      <formula>LEN(TRIM(E663))&gt;0</formula>
    </cfRule>
  </conditionalFormatting>
  <conditionalFormatting sqref="D663">
    <cfRule type="notContainsBlanks" dxfId="4475" priority="10540">
      <formula>LEN(TRIM(D663))&gt;0</formula>
    </cfRule>
  </conditionalFormatting>
  <conditionalFormatting sqref="C663">
    <cfRule type="notContainsBlanks" dxfId="4474" priority="10539">
      <formula>LEN(TRIM(C663))&gt;0</formula>
    </cfRule>
  </conditionalFormatting>
  <conditionalFormatting sqref="I663">
    <cfRule type="notContainsBlanks" dxfId="4473" priority="10538">
      <formula>LEN(TRIM(I663))&gt;0</formula>
    </cfRule>
  </conditionalFormatting>
  <conditionalFormatting sqref="S651 S654 S657 S660 S663">
    <cfRule type="cellIs" dxfId="4472" priority="10536" operator="greaterThan">
      <formula>0</formula>
    </cfRule>
    <cfRule type="cellIs" dxfId="4471" priority="10537" operator="equal">
      <formula>0</formula>
    </cfRule>
  </conditionalFormatting>
  <conditionalFormatting sqref="T666">
    <cfRule type="cellIs" dxfId="4470" priority="10534" operator="equal">
      <formula>"NO CUMPLE"</formula>
    </cfRule>
    <cfRule type="cellIs" dxfId="4469" priority="10535" operator="equal">
      <formula>"CUMPLE"</formula>
    </cfRule>
  </conditionalFormatting>
  <conditionalFormatting sqref="J617:J618">
    <cfRule type="cellIs" dxfId="4468" priority="8590" operator="equal">
      <formula>"NO CUMPLE"</formula>
    </cfRule>
    <cfRule type="cellIs" dxfId="4467" priority="8591" operator="equal">
      <formula>"CUMPLE"</formula>
    </cfRule>
  </conditionalFormatting>
  <conditionalFormatting sqref="J630:J631">
    <cfRule type="cellIs" dxfId="4466" priority="8562" operator="equal">
      <formula>"NO CUMPLE"</formula>
    </cfRule>
    <cfRule type="cellIs" dxfId="4465" priority="8563" operator="equal">
      <formula>"CUMPLE"</formula>
    </cfRule>
  </conditionalFormatting>
  <conditionalFormatting sqref="J633:J634">
    <cfRule type="cellIs" dxfId="4464" priority="8548" operator="equal">
      <formula>"NO CUMPLE"</formula>
    </cfRule>
    <cfRule type="cellIs" dxfId="4463" priority="8549" operator="equal">
      <formula>"CUMPLE"</formula>
    </cfRule>
  </conditionalFormatting>
  <conditionalFormatting sqref="J636:J637">
    <cfRule type="cellIs" dxfId="4462" priority="8534" operator="equal">
      <formula>"NO CUMPLE"</formula>
    </cfRule>
    <cfRule type="cellIs" dxfId="4461" priority="8535" operator="equal">
      <formula>"CUMPLE"</formula>
    </cfRule>
  </conditionalFormatting>
  <conditionalFormatting sqref="J614:J615">
    <cfRule type="cellIs" dxfId="4460" priority="8604" operator="equal">
      <formula>"NO CUMPLE"</formula>
    </cfRule>
    <cfRule type="cellIs" dxfId="4459" priority="8605" operator="equal">
      <formula>"CUMPLE"</formula>
    </cfRule>
  </conditionalFormatting>
  <conditionalFormatting sqref="J620:J621">
    <cfRule type="cellIs" dxfId="4458" priority="8576" operator="equal">
      <formula>"NO CUMPLE"</formula>
    </cfRule>
    <cfRule type="cellIs" dxfId="4457" priority="8577" operator="equal">
      <formula>"CUMPLE"</formula>
    </cfRule>
  </conditionalFormatting>
  <conditionalFormatting sqref="L610:L612">
    <cfRule type="cellIs" dxfId="4456" priority="8622" operator="equal">
      <formula>"NO CUMPLE"</formula>
    </cfRule>
    <cfRule type="cellIs" dxfId="4455" priority="8623" operator="equal">
      <formula>"CUMPLE"</formula>
    </cfRule>
  </conditionalFormatting>
  <conditionalFormatting sqref="L613:L615">
    <cfRule type="cellIs" dxfId="4454" priority="8608" operator="equal">
      <formula>"NO CUMPLE"</formula>
    </cfRule>
    <cfRule type="cellIs" dxfId="4453" priority="8609" operator="equal">
      <formula>"CUMPLE"</formula>
    </cfRule>
  </conditionalFormatting>
  <conditionalFormatting sqref="L616:L618">
    <cfRule type="cellIs" dxfId="4452" priority="8594" operator="equal">
      <formula>"NO CUMPLE"</formula>
    </cfRule>
    <cfRule type="cellIs" dxfId="4451" priority="8595" operator="equal">
      <formula>"CUMPLE"</formula>
    </cfRule>
  </conditionalFormatting>
  <conditionalFormatting sqref="L619:L621">
    <cfRule type="cellIs" dxfId="4450" priority="8580" operator="equal">
      <formula>"NO CUMPLE"</formula>
    </cfRule>
    <cfRule type="cellIs" dxfId="4449" priority="8581" operator="equal">
      <formula>"CUMPLE"</formula>
    </cfRule>
  </conditionalFormatting>
  <conditionalFormatting sqref="L629:L631">
    <cfRule type="cellIs" dxfId="4448" priority="8566" operator="equal">
      <formula>"NO CUMPLE"</formula>
    </cfRule>
    <cfRule type="cellIs" dxfId="4447" priority="8567" operator="equal">
      <formula>"CUMPLE"</formula>
    </cfRule>
  </conditionalFormatting>
  <conditionalFormatting sqref="K607">
    <cfRule type="expression" dxfId="4446" priority="8642">
      <formula>J607="NO CUMPLE"</formula>
    </cfRule>
    <cfRule type="expression" dxfId="4445" priority="8643">
      <formula>J607="CUMPLE"</formula>
    </cfRule>
  </conditionalFormatting>
  <conditionalFormatting sqref="M607">
    <cfRule type="expression" dxfId="4444" priority="8640">
      <formula>L607="NO CUMPLE"</formula>
    </cfRule>
    <cfRule type="expression" dxfId="4443" priority="8641">
      <formula>L607="CUMPLE"</formula>
    </cfRule>
  </conditionalFormatting>
  <conditionalFormatting sqref="J607">
    <cfRule type="cellIs" dxfId="4442" priority="8638" operator="equal">
      <formula>"NO CUMPLE"</formula>
    </cfRule>
    <cfRule type="cellIs" dxfId="4441" priority="8639" operator="equal">
      <formula>"CUMPLE"</formula>
    </cfRule>
  </conditionalFormatting>
  <conditionalFormatting sqref="L607:L609">
    <cfRule type="cellIs" dxfId="4440" priority="8636" operator="equal">
      <formula>"NO CUMPLE"</formula>
    </cfRule>
    <cfRule type="cellIs" dxfId="4439" priority="8637" operator="equal">
      <formula>"CUMPLE"</formula>
    </cfRule>
  </conditionalFormatting>
  <conditionalFormatting sqref="K608:K609">
    <cfRule type="expression" dxfId="4438" priority="8634">
      <formula>J608="NO CUMPLE"</formula>
    </cfRule>
    <cfRule type="expression" dxfId="4437" priority="8635">
      <formula>J608="CUMPLE"</formula>
    </cfRule>
  </conditionalFormatting>
  <conditionalFormatting sqref="J608:J609">
    <cfRule type="cellIs" dxfId="4436" priority="8632" operator="equal">
      <formula>"NO CUMPLE"</formula>
    </cfRule>
    <cfRule type="cellIs" dxfId="4435" priority="8633" operator="equal">
      <formula>"CUMPLE"</formula>
    </cfRule>
  </conditionalFormatting>
  <conditionalFormatting sqref="M608">
    <cfRule type="expression" dxfId="4434" priority="8630">
      <formula>L608="NO CUMPLE"</formula>
    </cfRule>
    <cfRule type="expression" dxfId="4433" priority="8631">
      <formula>L608="CUMPLE"</formula>
    </cfRule>
  </conditionalFormatting>
  <conditionalFormatting sqref="K610">
    <cfRule type="expression" dxfId="4432" priority="8628">
      <formula>J610="NO CUMPLE"</formula>
    </cfRule>
    <cfRule type="expression" dxfId="4431" priority="8629">
      <formula>J610="CUMPLE"</formula>
    </cfRule>
  </conditionalFormatting>
  <conditionalFormatting sqref="M610">
    <cfRule type="expression" dxfId="4430" priority="8626">
      <formula>L610="NO CUMPLE"</formula>
    </cfRule>
    <cfRule type="expression" dxfId="4429" priority="8627">
      <formula>L610="CUMPLE"</formula>
    </cfRule>
  </conditionalFormatting>
  <conditionalFormatting sqref="J610">
    <cfRule type="cellIs" dxfId="4428" priority="8624" operator="equal">
      <formula>"NO CUMPLE"</formula>
    </cfRule>
    <cfRule type="cellIs" dxfId="4427" priority="8625" operator="equal">
      <formula>"CUMPLE"</formula>
    </cfRule>
  </conditionalFormatting>
  <conditionalFormatting sqref="K611:K612">
    <cfRule type="expression" dxfId="4426" priority="8620">
      <formula>J611="NO CUMPLE"</formula>
    </cfRule>
    <cfRule type="expression" dxfId="4425" priority="8621">
      <formula>J611="CUMPLE"</formula>
    </cfRule>
  </conditionalFormatting>
  <conditionalFormatting sqref="J611:J612">
    <cfRule type="cellIs" dxfId="4424" priority="8618" operator="equal">
      <formula>"NO CUMPLE"</formula>
    </cfRule>
    <cfRule type="cellIs" dxfId="4423" priority="8619" operator="equal">
      <formula>"CUMPLE"</formula>
    </cfRule>
  </conditionalFormatting>
  <conditionalFormatting sqref="M611">
    <cfRule type="expression" dxfId="4422" priority="8616">
      <formula>L611="NO CUMPLE"</formula>
    </cfRule>
    <cfRule type="expression" dxfId="4421" priority="8617">
      <formula>L611="CUMPLE"</formula>
    </cfRule>
  </conditionalFormatting>
  <conditionalFormatting sqref="K613">
    <cfRule type="expression" dxfId="4420" priority="8614">
      <formula>J613="NO CUMPLE"</formula>
    </cfRule>
    <cfRule type="expression" dxfId="4419" priority="8615">
      <formula>J613="CUMPLE"</formula>
    </cfRule>
  </conditionalFormatting>
  <conditionalFormatting sqref="M613">
    <cfRule type="expression" dxfId="4418" priority="8612">
      <formula>L613="NO CUMPLE"</formula>
    </cfRule>
    <cfRule type="expression" dxfId="4417" priority="8613">
      <formula>L613="CUMPLE"</formula>
    </cfRule>
  </conditionalFormatting>
  <conditionalFormatting sqref="J613">
    <cfRule type="cellIs" dxfId="4416" priority="8610" operator="equal">
      <formula>"NO CUMPLE"</formula>
    </cfRule>
    <cfRule type="cellIs" dxfId="4415" priority="8611" operator="equal">
      <formula>"CUMPLE"</formula>
    </cfRule>
  </conditionalFormatting>
  <conditionalFormatting sqref="K614:K615">
    <cfRule type="expression" dxfId="4414" priority="8606">
      <formula>J614="NO CUMPLE"</formula>
    </cfRule>
    <cfRule type="expression" dxfId="4413" priority="8607">
      <formula>J614="CUMPLE"</formula>
    </cfRule>
  </conditionalFormatting>
  <conditionalFormatting sqref="M614">
    <cfRule type="expression" dxfId="4412" priority="8602">
      <formula>L614="NO CUMPLE"</formula>
    </cfRule>
    <cfRule type="expression" dxfId="4411" priority="8603">
      <formula>L614="CUMPLE"</formula>
    </cfRule>
  </conditionalFormatting>
  <conditionalFormatting sqref="K616">
    <cfRule type="expression" dxfId="4410" priority="8600">
      <formula>J616="NO CUMPLE"</formula>
    </cfRule>
    <cfRule type="expression" dxfId="4409" priority="8601">
      <formula>J616="CUMPLE"</formula>
    </cfRule>
  </conditionalFormatting>
  <conditionalFormatting sqref="M616">
    <cfRule type="expression" dxfId="4408" priority="8598">
      <formula>L616="NO CUMPLE"</formula>
    </cfRule>
    <cfRule type="expression" dxfId="4407" priority="8599">
      <formula>L616="CUMPLE"</formula>
    </cfRule>
  </conditionalFormatting>
  <conditionalFormatting sqref="J616">
    <cfRule type="cellIs" dxfId="4406" priority="8596" operator="equal">
      <formula>"NO CUMPLE"</formula>
    </cfRule>
    <cfRule type="cellIs" dxfId="4405" priority="8597" operator="equal">
      <formula>"CUMPLE"</formula>
    </cfRule>
  </conditionalFormatting>
  <conditionalFormatting sqref="K617:K618">
    <cfRule type="expression" dxfId="4404" priority="8592">
      <formula>J617="NO CUMPLE"</formula>
    </cfRule>
    <cfRule type="expression" dxfId="4403" priority="8593">
      <formula>J617="CUMPLE"</formula>
    </cfRule>
  </conditionalFormatting>
  <conditionalFormatting sqref="M617">
    <cfRule type="expression" dxfId="4402" priority="8588">
      <formula>L617="NO CUMPLE"</formula>
    </cfRule>
    <cfRule type="expression" dxfId="4401" priority="8589">
      <formula>L617="CUMPLE"</formula>
    </cfRule>
  </conditionalFormatting>
  <conditionalFormatting sqref="K619">
    <cfRule type="expression" dxfId="4400" priority="8586">
      <formula>J619="NO CUMPLE"</formula>
    </cfRule>
    <cfRule type="expression" dxfId="4399" priority="8587">
      <formula>J619="CUMPLE"</formula>
    </cfRule>
  </conditionalFormatting>
  <conditionalFormatting sqref="M619">
    <cfRule type="expression" dxfId="4398" priority="8584">
      <formula>L619="NO CUMPLE"</formula>
    </cfRule>
    <cfRule type="expression" dxfId="4397" priority="8585">
      <formula>L619="CUMPLE"</formula>
    </cfRule>
  </conditionalFormatting>
  <conditionalFormatting sqref="J619">
    <cfRule type="cellIs" dxfId="4396" priority="8582" operator="equal">
      <formula>"NO CUMPLE"</formula>
    </cfRule>
    <cfRule type="cellIs" dxfId="4395" priority="8583" operator="equal">
      <formula>"CUMPLE"</formula>
    </cfRule>
  </conditionalFormatting>
  <conditionalFormatting sqref="K620:K621">
    <cfRule type="expression" dxfId="4394" priority="8578">
      <formula>J620="NO CUMPLE"</formula>
    </cfRule>
    <cfRule type="expression" dxfId="4393" priority="8579">
      <formula>J620="CUMPLE"</formula>
    </cfRule>
  </conditionalFormatting>
  <conditionalFormatting sqref="M620">
    <cfRule type="expression" dxfId="4392" priority="8574">
      <formula>L620="NO CUMPLE"</formula>
    </cfRule>
    <cfRule type="expression" dxfId="4391" priority="8575">
      <formula>L620="CUMPLE"</formula>
    </cfRule>
  </conditionalFormatting>
  <conditionalFormatting sqref="K629">
    <cfRule type="expression" dxfId="4390" priority="8572">
      <formula>J629="NO CUMPLE"</formula>
    </cfRule>
    <cfRule type="expression" dxfId="4389" priority="8573">
      <formula>J629="CUMPLE"</formula>
    </cfRule>
  </conditionalFormatting>
  <conditionalFormatting sqref="M629">
    <cfRule type="expression" dxfId="4388" priority="8570">
      <formula>L629="NO CUMPLE"</formula>
    </cfRule>
    <cfRule type="expression" dxfId="4387" priority="8571">
      <formula>L629="CUMPLE"</formula>
    </cfRule>
  </conditionalFormatting>
  <conditionalFormatting sqref="J629">
    <cfRule type="cellIs" dxfId="4386" priority="8568" operator="equal">
      <formula>"NO CUMPLE"</formula>
    </cfRule>
    <cfRule type="cellIs" dxfId="4385" priority="8569" operator="equal">
      <formula>"CUMPLE"</formula>
    </cfRule>
  </conditionalFormatting>
  <conditionalFormatting sqref="K630:K631">
    <cfRule type="expression" dxfId="4384" priority="8564">
      <formula>J630="NO CUMPLE"</formula>
    </cfRule>
    <cfRule type="expression" dxfId="4383" priority="8565">
      <formula>J630="CUMPLE"</formula>
    </cfRule>
  </conditionalFormatting>
  <conditionalFormatting sqref="M630">
    <cfRule type="expression" dxfId="4382" priority="8560">
      <formula>L630="NO CUMPLE"</formula>
    </cfRule>
    <cfRule type="expression" dxfId="4381" priority="8561">
      <formula>L630="CUMPLE"</formula>
    </cfRule>
  </conditionalFormatting>
  <conditionalFormatting sqref="K632">
    <cfRule type="expression" dxfId="4380" priority="8558">
      <formula>J632="NO CUMPLE"</formula>
    </cfRule>
    <cfRule type="expression" dxfId="4379" priority="8559">
      <formula>J632="CUMPLE"</formula>
    </cfRule>
  </conditionalFormatting>
  <conditionalFormatting sqref="M632">
    <cfRule type="expression" dxfId="4378" priority="8556">
      <formula>L632="NO CUMPLE"</formula>
    </cfRule>
    <cfRule type="expression" dxfId="4377" priority="8557">
      <formula>L632="CUMPLE"</formula>
    </cfRule>
  </conditionalFormatting>
  <conditionalFormatting sqref="J632">
    <cfRule type="cellIs" dxfId="4376" priority="8554" operator="equal">
      <formula>"NO CUMPLE"</formula>
    </cfRule>
    <cfRule type="cellIs" dxfId="4375" priority="8555" operator="equal">
      <formula>"CUMPLE"</formula>
    </cfRule>
  </conditionalFormatting>
  <conditionalFormatting sqref="L632:L634">
    <cfRule type="cellIs" dxfId="4374" priority="8552" operator="equal">
      <formula>"NO CUMPLE"</formula>
    </cfRule>
    <cfRule type="cellIs" dxfId="4373" priority="8553" operator="equal">
      <formula>"CUMPLE"</formula>
    </cfRule>
  </conditionalFormatting>
  <conditionalFormatting sqref="K633:K634">
    <cfRule type="expression" dxfId="4372" priority="8550">
      <formula>J633="NO CUMPLE"</formula>
    </cfRule>
    <cfRule type="expression" dxfId="4371" priority="8551">
      <formula>J633="CUMPLE"</formula>
    </cfRule>
  </conditionalFormatting>
  <conditionalFormatting sqref="M633">
    <cfRule type="expression" dxfId="4370" priority="8546">
      <formula>L633="NO CUMPLE"</formula>
    </cfRule>
    <cfRule type="expression" dxfId="4369" priority="8547">
      <formula>L633="CUMPLE"</formula>
    </cfRule>
  </conditionalFormatting>
  <conditionalFormatting sqref="K635">
    <cfRule type="expression" dxfId="4368" priority="8544">
      <formula>J635="NO CUMPLE"</formula>
    </cfRule>
    <cfRule type="expression" dxfId="4367" priority="8545">
      <formula>J635="CUMPLE"</formula>
    </cfRule>
  </conditionalFormatting>
  <conditionalFormatting sqref="M635">
    <cfRule type="expression" dxfId="4366" priority="8542">
      <formula>L635="NO CUMPLE"</formula>
    </cfRule>
    <cfRule type="expression" dxfId="4365" priority="8543">
      <formula>L635="CUMPLE"</formula>
    </cfRule>
  </conditionalFormatting>
  <conditionalFormatting sqref="J635">
    <cfRule type="cellIs" dxfId="4364" priority="8540" operator="equal">
      <formula>"NO CUMPLE"</formula>
    </cfRule>
    <cfRule type="cellIs" dxfId="4363" priority="8541" operator="equal">
      <formula>"CUMPLE"</formula>
    </cfRule>
  </conditionalFormatting>
  <conditionalFormatting sqref="L635:L637">
    <cfRule type="cellIs" dxfId="4362" priority="8538" operator="equal">
      <formula>"NO CUMPLE"</formula>
    </cfRule>
    <cfRule type="cellIs" dxfId="4361" priority="8539" operator="equal">
      <formula>"CUMPLE"</formula>
    </cfRule>
  </conditionalFormatting>
  <conditionalFormatting sqref="K636:K637">
    <cfRule type="expression" dxfId="4360" priority="8536">
      <formula>J636="NO CUMPLE"</formula>
    </cfRule>
    <cfRule type="expression" dxfId="4359" priority="8537">
      <formula>J636="CUMPLE"</formula>
    </cfRule>
  </conditionalFormatting>
  <conditionalFormatting sqref="M636">
    <cfRule type="expression" dxfId="4358" priority="8532">
      <formula>L636="NO CUMPLE"</formula>
    </cfRule>
    <cfRule type="expression" dxfId="4357" priority="8533">
      <formula>L636="CUMPLE"</formula>
    </cfRule>
  </conditionalFormatting>
  <conditionalFormatting sqref="K638">
    <cfRule type="expression" dxfId="4356" priority="8530">
      <formula>J638="NO CUMPLE"</formula>
    </cfRule>
    <cfRule type="expression" dxfId="4355" priority="8531">
      <formula>J638="CUMPLE"</formula>
    </cfRule>
  </conditionalFormatting>
  <conditionalFormatting sqref="M638">
    <cfRule type="expression" dxfId="4354" priority="8528">
      <formula>L638="NO CUMPLE"</formula>
    </cfRule>
    <cfRule type="expression" dxfId="4353" priority="8529">
      <formula>L638="CUMPLE"</formula>
    </cfRule>
  </conditionalFormatting>
  <conditionalFormatting sqref="J638">
    <cfRule type="cellIs" dxfId="4352" priority="8526" operator="equal">
      <formula>"NO CUMPLE"</formula>
    </cfRule>
    <cfRule type="cellIs" dxfId="4351" priority="8527" operator="equal">
      <formula>"CUMPLE"</formula>
    </cfRule>
  </conditionalFormatting>
  <conditionalFormatting sqref="L638:L640">
    <cfRule type="cellIs" dxfId="4350" priority="8524" operator="equal">
      <formula>"NO CUMPLE"</formula>
    </cfRule>
    <cfRule type="cellIs" dxfId="4349" priority="8525" operator="equal">
      <formula>"CUMPLE"</formula>
    </cfRule>
  </conditionalFormatting>
  <conditionalFormatting sqref="K639:K640">
    <cfRule type="expression" dxfId="4348" priority="8522">
      <formula>J639="NO CUMPLE"</formula>
    </cfRule>
    <cfRule type="expression" dxfId="4347" priority="8523">
      <formula>J639="CUMPLE"</formula>
    </cfRule>
  </conditionalFormatting>
  <conditionalFormatting sqref="J639:J640">
    <cfRule type="cellIs" dxfId="4346" priority="8520" operator="equal">
      <formula>"NO CUMPLE"</formula>
    </cfRule>
    <cfRule type="cellIs" dxfId="4345" priority="8521" operator="equal">
      <formula>"CUMPLE"</formula>
    </cfRule>
  </conditionalFormatting>
  <conditionalFormatting sqref="M639">
    <cfRule type="expression" dxfId="4344" priority="8518">
      <formula>L639="NO CUMPLE"</formula>
    </cfRule>
    <cfRule type="expression" dxfId="4343" priority="8519">
      <formula>L639="CUMPLE"</formula>
    </cfRule>
  </conditionalFormatting>
  <conditionalFormatting sqref="K641">
    <cfRule type="expression" dxfId="4342" priority="8516">
      <formula>J641="NO CUMPLE"</formula>
    </cfRule>
    <cfRule type="expression" dxfId="4341" priority="8517">
      <formula>J641="CUMPLE"</formula>
    </cfRule>
  </conditionalFormatting>
  <conditionalFormatting sqref="M641">
    <cfRule type="expression" dxfId="4340" priority="8514">
      <formula>L641="NO CUMPLE"</formula>
    </cfRule>
    <cfRule type="expression" dxfId="4339" priority="8515">
      <formula>L641="CUMPLE"</formula>
    </cfRule>
  </conditionalFormatting>
  <conditionalFormatting sqref="J641">
    <cfRule type="cellIs" dxfId="4338" priority="8512" operator="equal">
      <formula>"NO CUMPLE"</formula>
    </cfRule>
    <cfRule type="cellIs" dxfId="4337" priority="8513" operator="equal">
      <formula>"CUMPLE"</formula>
    </cfRule>
  </conditionalFormatting>
  <conditionalFormatting sqref="L641:L643">
    <cfRule type="cellIs" dxfId="4336" priority="8510" operator="equal">
      <formula>"NO CUMPLE"</formula>
    </cfRule>
    <cfRule type="cellIs" dxfId="4335" priority="8511" operator="equal">
      <formula>"CUMPLE"</formula>
    </cfRule>
  </conditionalFormatting>
  <conditionalFormatting sqref="K642:K643">
    <cfRule type="expression" dxfId="4334" priority="8508">
      <formula>J642="NO CUMPLE"</formula>
    </cfRule>
    <cfRule type="expression" dxfId="4333" priority="8509">
      <formula>J642="CUMPLE"</formula>
    </cfRule>
  </conditionalFormatting>
  <conditionalFormatting sqref="J642:J643">
    <cfRule type="cellIs" dxfId="4332" priority="8506" operator="equal">
      <formula>"NO CUMPLE"</formula>
    </cfRule>
    <cfRule type="cellIs" dxfId="4331" priority="8507" operator="equal">
      <formula>"CUMPLE"</formula>
    </cfRule>
  </conditionalFormatting>
  <conditionalFormatting sqref="M642">
    <cfRule type="expression" dxfId="4330" priority="8504">
      <formula>L642="NO CUMPLE"</formula>
    </cfRule>
    <cfRule type="expression" dxfId="4329" priority="8505">
      <formula>L642="CUMPLE"</formula>
    </cfRule>
  </conditionalFormatting>
  <conditionalFormatting sqref="K651">
    <cfRule type="expression" dxfId="4328" priority="8502">
      <formula>J651="NO CUMPLE"</formula>
    </cfRule>
    <cfRule type="expression" dxfId="4327" priority="8503">
      <formula>J651="CUMPLE"</formula>
    </cfRule>
  </conditionalFormatting>
  <conditionalFormatting sqref="M651">
    <cfRule type="expression" dxfId="4326" priority="8500">
      <formula>L651="NO CUMPLE"</formula>
    </cfRule>
    <cfRule type="expression" dxfId="4325" priority="8501">
      <formula>L651="CUMPLE"</formula>
    </cfRule>
  </conditionalFormatting>
  <conditionalFormatting sqref="J651">
    <cfRule type="cellIs" dxfId="4324" priority="8498" operator="equal">
      <formula>"NO CUMPLE"</formula>
    </cfRule>
    <cfRule type="cellIs" dxfId="4323" priority="8499" operator="equal">
      <formula>"CUMPLE"</formula>
    </cfRule>
  </conditionalFormatting>
  <conditionalFormatting sqref="L651:L653">
    <cfRule type="cellIs" dxfId="4322" priority="8496" operator="equal">
      <formula>"NO CUMPLE"</formula>
    </cfRule>
    <cfRule type="cellIs" dxfId="4321" priority="8497" operator="equal">
      <formula>"CUMPLE"</formula>
    </cfRule>
  </conditionalFormatting>
  <conditionalFormatting sqref="K652:K653">
    <cfRule type="expression" dxfId="4320" priority="8494">
      <formula>J652="NO CUMPLE"</formula>
    </cfRule>
    <cfRule type="expression" dxfId="4319" priority="8495">
      <formula>J652="CUMPLE"</formula>
    </cfRule>
  </conditionalFormatting>
  <conditionalFormatting sqref="J652:J653">
    <cfRule type="cellIs" dxfId="4318" priority="8492" operator="equal">
      <formula>"NO CUMPLE"</formula>
    </cfRule>
    <cfRule type="cellIs" dxfId="4317" priority="8493" operator="equal">
      <formula>"CUMPLE"</formula>
    </cfRule>
  </conditionalFormatting>
  <conditionalFormatting sqref="M652">
    <cfRule type="expression" dxfId="4316" priority="8490">
      <formula>L652="NO CUMPLE"</formula>
    </cfRule>
    <cfRule type="expression" dxfId="4315" priority="8491">
      <formula>L652="CUMPLE"</formula>
    </cfRule>
  </conditionalFormatting>
  <conditionalFormatting sqref="K654">
    <cfRule type="expression" dxfId="4314" priority="8488">
      <formula>J654="NO CUMPLE"</formula>
    </cfRule>
    <cfRule type="expression" dxfId="4313" priority="8489">
      <formula>J654="CUMPLE"</formula>
    </cfRule>
  </conditionalFormatting>
  <conditionalFormatting sqref="M654">
    <cfRule type="expression" dxfId="4312" priority="8486">
      <formula>L654="NO CUMPLE"</formula>
    </cfRule>
    <cfRule type="expression" dxfId="4311" priority="8487">
      <formula>L654="CUMPLE"</formula>
    </cfRule>
  </conditionalFormatting>
  <conditionalFormatting sqref="J654">
    <cfRule type="cellIs" dxfId="4310" priority="8484" operator="equal">
      <formula>"NO CUMPLE"</formula>
    </cfRule>
    <cfRule type="cellIs" dxfId="4309" priority="8485" operator="equal">
      <formula>"CUMPLE"</formula>
    </cfRule>
  </conditionalFormatting>
  <conditionalFormatting sqref="L654:L656">
    <cfRule type="cellIs" dxfId="4308" priority="8482" operator="equal">
      <formula>"NO CUMPLE"</formula>
    </cfRule>
    <cfRule type="cellIs" dxfId="4307" priority="8483" operator="equal">
      <formula>"CUMPLE"</formula>
    </cfRule>
  </conditionalFormatting>
  <conditionalFormatting sqref="K655:K656">
    <cfRule type="expression" dxfId="4306" priority="8480">
      <formula>J655="NO CUMPLE"</formula>
    </cfRule>
    <cfRule type="expression" dxfId="4305" priority="8481">
      <formula>J655="CUMPLE"</formula>
    </cfRule>
  </conditionalFormatting>
  <conditionalFormatting sqref="J655:J656">
    <cfRule type="cellIs" dxfId="4304" priority="8478" operator="equal">
      <formula>"NO CUMPLE"</formula>
    </cfRule>
    <cfRule type="cellIs" dxfId="4303" priority="8479" operator="equal">
      <formula>"CUMPLE"</formula>
    </cfRule>
  </conditionalFormatting>
  <conditionalFormatting sqref="M655">
    <cfRule type="expression" dxfId="4302" priority="8476">
      <formula>L655="NO CUMPLE"</formula>
    </cfRule>
    <cfRule type="expression" dxfId="4301" priority="8477">
      <formula>L655="CUMPLE"</formula>
    </cfRule>
  </conditionalFormatting>
  <conditionalFormatting sqref="K657">
    <cfRule type="expression" dxfId="4300" priority="8474">
      <formula>J657="NO CUMPLE"</formula>
    </cfRule>
    <cfRule type="expression" dxfId="4299" priority="8475">
      <formula>J657="CUMPLE"</formula>
    </cfRule>
  </conditionalFormatting>
  <conditionalFormatting sqref="M657">
    <cfRule type="expression" dxfId="4298" priority="8472">
      <formula>L657="NO CUMPLE"</formula>
    </cfRule>
    <cfRule type="expression" dxfId="4297" priority="8473">
      <formula>L657="CUMPLE"</formula>
    </cfRule>
  </conditionalFormatting>
  <conditionalFormatting sqref="J657">
    <cfRule type="cellIs" dxfId="4296" priority="8470" operator="equal">
      <formula>"NO CUMPLE"</formula>
    </cfRule>
    <cfRule type="cellIs" dxfId="4295" priority="8471" operator="equal">
      <formula>"CUMPLE"</formula>
    </cfRule>
  </conditionalFormatting>
  <conditionalFormatting sqref="L657:L659">
    <cfRule type="cellIs" dxfId="4294" priority="8468" operator="equal">
      <formula>"NO CUMPLE"</formula>
    </cfRule>
    <cfRule type="cellIs" dxfId="4293" priority="8469" operator="equal">
      <formula>"CUMPLE"</formula>
    </cfRule>
  </conditionalFormatting>
  <conditionalFormatting sqref="K658:K659">
    <cfRule type="expression" dxfId="4292" priority="8466">
      <formula>J658="NO CUMPLE"</formula>
    </cfRule>
    <cfRule type="expression" dxfId="4291" priority="8467">
      <formula>J658="CUMPLE"</formula>
    </cfRule>
  </conditionalFormatting>
  <conditionalFormatting sqref="J658:J659">
    <cfRule type="cellIs" dxfId="4290" priority="8464" operator="equal">
      <formula>"NO CUMPLE"</formula>
    </cfRule>
    <cfRule type="cellIs" dxfId="4289" priority="8465" operator="equal">
      <formula>"CUMPLE"</formula>
    </cfRule>
  </conditionalFormatting>
  <conditionalFormatting sqref="M658">
    <cfRule type="expression" dxfId="4288" priority="8462">
      <formula>L658="NO CUMPLE"</formula>
    </cfRule>
    <cfRule type="expression" dxfId="4287" priority="8463">
      <formula>L658="CUMPLE"</formula>
    </cfRule>
  </conditionalFormatting>
  <conditionalFormatting sqref="K660">
    <cfRule type="expression" dxfId="4286" priority="8460">
      <formula>J660="NO CUMPLE"</formula>
    </cfRule>
    <cfRule type="expression" dxfId="4285" priority="8461">
      <formula>J660="CUMPLE"</formula>
    </cfRule>
  </conditionalFormatting>
  <conditionalFormatting sqref="M660">
    <cfRule type="expression" dxfId="4284" priority="8458">
      <formula>L660="NO CUMPLE"</formula>
    </cfRule>
    <cfRule type="expression" dxfId="4283" priority="8459">
      <formula>L660="CUMPLE"</formula>
    </cfRule>
  </conditionalFormatting>
  <conditionalFormatting sqref="J660">
    <cfRule type="cellIs" dxfId="4282" priority="8456" operator="equal">
      <formula>"NO CUMPLE"</formula>
    </cfRule>
    <cfRule type="cellIs" dxfId="4281" priority="8457" operator="equal">
      <formula>"CUMPLE"</formula>
    </cfRule>
  </conditionalFormatting>
  <conditionalFormatting sqref="L660:L662">
    <cfRule type="cellIs" dxfId="4280" priority="8454" operator="equal">
      <formula>"NO CUMPLE"</formula>
    </cfRule>
    <cfRule type="cellIs" dxfId="4279" priority="8455" operator="equal">
      <formula>"CUMPLE"</formula>
    </cfRule>
  </conditionalFormatting>
  <conditionalFormatting sqref="K661:K662">
    <cfRule type="expression" dxfId="4278" priority="8452">
      <formula>J661="NO CUMPLE"</formula>
    </cfRule>
    <cfRule type="expression" dxfId="4277" priority="8453">
      <formula>J661="CUMPLE"</formula>
    </cfRule>
  </conditionalFormatting>
  <conditionalFormatting sqref="J661:J662">
    <cfRule type="cellIs" dxfId="4276" priority="8450" operator="equal">
      <formula>"NO CUMPLE"</formula>
    </cfRule>
    <cfRule type="cellIs" dxfId="4275" priority="8451" operator="equal">
      <formula>"CUMPLE"</formula>
    </cfRule>
  </conditionalFormatting>
  <conditionalFormatting sqref="M661">
    <cfRule type="expression" dxfId="4274" priority="8448">
      <formula>L661="NO CUMPLE"</formula>
    </cfRule>
    <cfRule type="expression" dxfId="4273" priority="8449">
      <formula>L661="CUMPLE"</formula>
    </cfRule>
  </conditionalFormatting>
  <conditionalFormatting sqref="K663">
    <cfRule type="expression" dxfId="4272" priority="8446">
      <formula>J663="NO CUMPLE"</formula>
    </cfRule>
    <cfRule type="expression" dxfId="4271" priority="8447">
      <formula>J663="CUMPLE"</formula>
    </cfRule>
  </conditionalFormatting>
  <conditionalFormatting sqref="M663">
    <cfRule type="expression" dxfId="4270" priority="8444">
      <formula>L663="NO CUMPLE"</formula>
    </cfRule>
    <cfRule type="expression" dxfId="4269" priority="8445">
      <formula>L663="CUMPLE"</formula>
    </cfRule>
  </conditionalFormatting>
  <conditionalFormatting sqref="J663">
    <cfRule type="cellIs" dxfId="4268" priority="8442" operator="equal">
      <formula>"NO CUMPLE"</formula>
    </cfRule>
    <cfRule type="cellIs" dxfId="4267" priority="8443" operator="equal">
      <formula>"CUMPLE"</formula>
    </cfRule>
  </conditionalFormatting>
  <conditionalFormatting sqref="L663:L665">
    <cfRule type="cellIs" dxfId="4266" priority="8440" operator="equal">
      <formula>"NO CUMPLE"</formula>
    </cfRule>
    <cfRule type="cellIs" dxfId="4265" priority="8441" operator="equal">
      <formula>"CUMPLE"</formula>
    </cfRule>
  </conditionalFormatting>
  <conditionalFormatting sqref="K664:K665">
    <cfRule type="expression" dxfId="4264" priority="8438">
      <formula>J664="NO CUMPLE"</formula>
    </cfRule>
    <cfRule type="expression" dxfId="4263" priority="8439">
      <formula>J664="CUMPLE"</formula>
    </cfRule>
  </conditionalFormatting>
  <conditionalFormatting sqref="J664:J665">
    <cfRule type="cellIs" dxfId="4262" priority="8436" operator="equal">
      <formula>"NO CUMPLE"</formula>
    </cfRule>
    <cfRule type="cellIs" dxfId="4261" priority="8437" operator="equal">
      <formula>"CUMPLE"</formula>
    </cfRule>
  </conditionalFormatting>
  <conditionalFormatting sqref="M664">
    <cfRule type="expression" dxfId="4260" priority="8434">
      <formula>L664="NO CUMPLE"</formula>
    </cfRule>
    <cfRule type="expression" dxfId="4259" priority="8435">
      <formula>L664="CUMPLE"</formula>
    </cfRule>
  </conditionalFormatting>
  <conditionalFormatting sqref="H132">
    <cfRule type="notContainsBlanks" dxfId="4258" priority="7972">
      <formula>LEN(TRIM(H132))&gt;0</formula>
    </cfRule>
  </conditionalFormatting>
  <conditionalFormatting sqref="I132">
    <cfRule type="notContainsBlanks" dxfId="4257" priority="7971">
      <formula>LEN(TRIM(I132))&gt;0</formula>
    </cfRule>
  </conditionalFormatting>
  <conditionalFormatting sqref="F135">
    <cfRule type="notContainsBlanks" dxfId="4256" priority="7966">
      <formula>LEN(TRIM(F135))&gt;0</formula>
    </cfRule>
  </conditionalFormatting>
  <conditionalFormatting sqref="H135">
    <cfRule type="notContainsBlanks" dxfId="4255" priority="7965">
      <formula>LEN(TRIM(H135))&gt;0</formula>
    </cfRule>
  </conditionalFormatting>
  <conditionalFormatting sqref="I135">
    <cfRule type="notContainsBlanks" dxfId="4254" priority="7964">
      <formula>LEN(TRIM(I135))&gt;0</formula>
    </cfRule>
  </conditionalFormatting>
  <conditionalFormatting sqref="I148">
    <cfRule type="notContainsBlanks" dxfId="4253" priority="7956">
      <formula>LEN(TRIM(I148))&gt;0</formula>
    </cfRule>
  </conditionalFormatting>
  <conditionalFormatting sqref="I151">
    <cfRule type="notContainsBlanks" dxfId="4252" priority="7950">
      <formula>LEN(TRIM(I151))&gt;0</formula>
    </cfRule>
  </conditionalFormatting>
  <conditionalFormatting sqref="F154">
    <cfRule type="notContainsBlanks" dxfId="4251" priority="7945">
      <formula>LEN(TRIM(F154))&gt;0</formula>
    </cfRule>
  </conditionalFormatting>
  <conditionalFormatting sqref="I154">
    <cfRule type="notContainsBlanks" dxfId="4250" priority="7943">
      <formula>LEN(TRIM(I154))&gt;0</formula>
    </cfRule>
  </conditionalFormatting>
  <conditionalFormatting sqref="I170">
    <cfRule type="notContainsBlanks" dxfId="4249" priority="7935">
      <formula>LEN(TRIM(I170))&gt;0</formula>
    </cfRule>
  </conditionalFormatting>
  <conditionalFormatting sqref="E173">
    <cfRule type="notContainsBlanks" dxfId="4248" priority="7932">
      <formula>LEN(TRIM(E173))&gt;0</formula>
    </cfRule>
  </conditionalFormatting>
  <conditionalFormatting sqref="H173">
    <cfRule type="notContainsBlanks" dxfId="4247" priority="7931">
      <formula>LEN(TRIM(H173))&gt;0</formula>
    </cfRule>
  </conditionalFormatting>
  <conditionalFormatting sqref="I173">
    <cfRule type="notContainsBlanks" dxfId="4246" priority="7930">
      <formula>LEN(TRIM(I173))&gt;0</formula>
    </cfRule>
  </conditionalFormatting>
  <conditionalFormatting sqref="E176">
    <cfRule type="notContainsBlanks" dxfId="4245" priority="7927">
      <formula>LEN(TRIM(E176))&gt;0</formula>
    </cfRule>
  </conditionalFormatting>
  <conditionalFormatting sqref="H176">
    <cfRule type="notContainsBlanks" dxfId="4244" priority="7926">
      <formula>LEN(TRIM(H176))&gt;0</formula>
    </cfRule>
  </conditionalFormatting>
  <conditionalFormatting sqref="I176">
    <cfRule type="notContainsBlanks" dxfId="4243" priority="7925">
      <formula>LEN(TRIM(I176))&gt;0</formula>
    </cfRule>
  </conditionalFormatting>
  <conditionalFormatting sqref="F214 F217">
    <cfRule type="notContainsBlanks" dxfId="4242" priority="7912">
      <formula>LEN(TRIM(F214))&gt;0</formula>
    </cfRule>
  </conditionalFormatting>
  <conditionalFormatting sqref="H214">
    <cfRule type="notContainsBlanks" dxfId="4241" priority="7911">
      <formula>LEN(TRIM(H214))&gt;0</formula>
    </cfRule>
  </conditionalFormatting>
  <conditionalFormatting sqref="I214">
    <cfRule type="notContainsBlanks" dxfId="4240" priority="7910">
      <formula>LEN(TRIM(I214))&gt;0</formula>
    </cfRule>
  </conditionalFormatting>
  <conditionalFormatting sqref="H217">
    <cfRule type="notContainsBlanks" dxfId="4239" priority="7909">
      <formula>LEN(TRIM(H217))&gt;0</formula>
    </cfRule>
  </conditionalFormatting>
  <conditionalFormatting sqref="I217">
    <cfRule type="notContainsBlanks" dxfId="4238" priority="7908">
      <formula>LEN(TRIM(I217))&gt;0</formula>
    </cfRule>
  </conditionalFormatting>
  <conditionalFormatting sqref="F236">
    <cfRule type="notContainsBlanks" dxfId="4237" priority="7903">
      <formula>LEN(TRIM(F236))&gt;0</formula>
    </cfRule>
  </conditionalFormatting>
  <conditionalFormatting sqref="E261">
    <cfRule type="notContainsBlanks" dxfId="4236" priority="7900">
      <formula>LEN(TRIM(E261))&gt;0</formula>
    </cfRule>
  </conditionalFormatting>
  <conditionalFormatting sqref="F267">
    <cfRule type="notContainsBlanks" dxfId="4235" priority="7899">
      <formula>LEN(TRIM(F267))&gt;0</formula>
    </cfRule>
  </conditionalFormatting>
  <conditionalFormatting sqref="H264 H267">
    <cfRule type="notContainsBlanks" dxfId="4234" priority="7898">
      <formula>LEN(TRIM(H264))&gt;0</formula>
    </cfRule>
  </conditionalFormatting>
  <conditionalFormatting sqref="I261 I264 I267">
    <cfRule type="notContainsBlanks" dxfId="4233" priority="7897">
      <formula>LEN(TRIM(I261))&gt;0</formula>
    </cfRule>
  </conditionalFormatting>
  <conditionalFormatting sqref="F283">
    <cfRule type="notContainsBlanks" dxfId="4232" priority="7880">
      <formula>LEN(TRIM(F283))&gt;0</formula>
    </cfRule>
  </conditionalFormatting>
  <conditionalFormatting sqref="F349">
    <cfRule type="notContainsBlanks" dxfId="4231" priority="7861">
      <formula>LEN(TRIM(F349))&gt;0</formula>
    </cfRule>
  </conditionalFormatting>
  <conditionalFormatting sqref="F352 F355">
    <cfRule type="notContainsBlanks" dxfId="4230" priority="7860">
      <formula>LEN(TRIM(F352))&gt;0</formula>
    </cfRule>
  </conditionalFormatting>
  <conditionalFormatting sqref="I346">
    <cfRule type="notContainsBlanks" dxfId="4229" priority="7859">
      <formula>LEN(TRIM(I346))&gt;0</formula>
    </cfRule>
  </conditionalFormatting>
  <conditionalFormatting sqref="I355">
    <cfRule type="notContainsBlanks" dxfId="4228" priority="7858">
      <formula>LEN(TRIM(I355))&gt;0</formula>
    </cfRule>
  </conditionalFormatting>
  <conditionalFormatting sqref="I352">
    <cfRule type="notContainsBlanks" dxfId="4227" priority="7857">
      <formula>LEN(TRIM(I352))&gt;0</formula>
    </cfRule>
  </conditionalFormatting>
  <conditionalFormatting sqref="F393">
    <cfRule type="notContainsBlanks" dxfId="4226" priority="7826">
      <formula>LEN(TRIM(F393))&gt;0</formula>
    </cfRule>
  </conditionalFormatting>
  <conditionalFormatting sqref="F399">
    <cfRule type="notContainsBlanks" dxfId="4225" priority="7825">
      <formula>LEN(TRIM(F399))&gt;0</formula>
    </cfRule>
  </conditionalFormatting>
  <conditionalFormatting sqref="H390 H393 H396 H399">
    <cfRule type="notContainsBlanks" dxfId="4224" priority="7824">
      <formula>LEN(TRIM(H390))&gt;0</formula>
    </cfRule>
  </conditionalFormatting>
  <conditionalFormatting sqref="I390 I393 I396 I399">
    <cfRule type="notContainsBlanks" dxfId="4223" priority="7823">
      <formula>LEN(TRIM(I390))&gt;0</formula>
    </cfRule>
  </conditionalFormatting>
  <conditionalFormatting sqref="H434">
    <cfRule type="notContainsBlanks" dxfId="4222" priority="7784">
      <formula>LEN(TRIM(H434))&gt;0</formula>
    </cfRule>
  </conditionalFormatting>
  <conditionalFormatting sqref="I434">
    <cfRule type="notContainsBlanks" dxfId="4221" priority="7783">
      <formula>LEN(TRIM(I434))&gt;0</formula>
    </cfRule>
  </conditionalFormatting>
  <conditionalFormatting sqref="I478">
    <cfRule type="notContainsBlanks" dxfId="4220" priority="7773">
      <formula>LEN(TRIM(I478))&gt;0</formula>
    </cfRule>
  </conditionalFormatting>
  <conditionalFormatting sqref="F481">
    <cfRule type="notContainsBlanks" dxfId="4219" priority="7772">
      <formula>LEN(TRIM(F481))&gt;0</formula>
    </cfRule>
  </conditionalFormatting>
  <conditionalFormatting sqref="I481">
    <cfRule type="notContainsBlanks" dxfId="4218" priority="7770">
      <formula>LEN(TRIM(I481))&gt;0</formula>
    </cfRule>
  </conditionalFormatting>
  <conditionalFormatting sqref="F484">
    <cfRule type="notContainsBlanks" dxfId="4217" priority="7769">
      <formula>LEN(TRIM(F484))&gt;0</formula>
    </cfRule>
  </conditionalFormatting>
  <conditionalFormatting sqref="H484">
    <cfRule type="notContainsBlanks" dxfId="4216" priority="7768">
      <formula>LEN(TRIM(H484))&gt;0</formula>
    </cfRule>
  </conditionalFormatting>
  <conditionalFormatting sqref="I484">
    <cfRule type="notContainsBlanks" dxfId="4215" priority="7767">
      <formula>LEN(TRIM(I484))&gt;0</formula>
    </cfRule>
  </conditionalFormatting>
  <conditionalFormatting sqref="F487">
    <cfRule type="notContainsBlanks" dxfId="4214" priority="7766">
      <formula>LEN(TRIM(F487))&gt;0</formula>
    </cfRule>
  </conditionalFormatting>
  <conditionalFormatting sqref="H500">
    <cfRule type="notContainsBlanks" dxfId="4213" priority="7765">
      <formula>LEN(TRIM(H500))&gt;0</formula>
    </cfRule>
  </conditionalFormatting>
  <conditionalFormatting sqref="I500">
    <cfRule type="notContainsBlanks" dxfId="4212" priority="7764">
      <formula>LEN(TRIM(I500))&gt;0</formula>
    </cfRule>
  </conditionalFormatting>
  <conditionalFormatting sqref="H503">
    <cfRule type="notContainsBlanks" dxfId="4211" priority="7755">
      <formula>LEN(TRIM(H503))&gt;0</formula>
    </cfRule>
  </conditionalFormatting>
  <conditionalFormatting sqref="I503">
    <cfRule type="notContainsBlanks" dxfId="4210" priority="7754">
      <formula>LEN(TRIM(I503))&gt;0</formula>
    </cfRule>
  </conditionalFormatting>
  <conditionalFormatting sqref="N123">
    <cfRule type="expression" dxfId="4209" priority="7740">
      <formula>N123=" "</formula>
    </cfRule>
    <cfRule type="expression" dxfId="4208" priority="7741">
      <formula>N123="NO PRESENTÓ CERTIFICADO"</formula>
    </cfRule>
    <cfRule type="expression" dxfId="4207" priority="7742">
      <formula>N123="PRESENTÓ CERTIFICADO"</formula>
    </cfRule>
  </conditionalFormatting>
  <conditionalFormatting sqref="P123">
    <cfRule type="expression" dxfId="4206" priority="7727">
      <formula>Q123="NO SUBSANABLE"</formula>
    </cfRule>
    <cfRule type="expression" dxfId="4205" priority="7729">
      <formula>Q123="REQUERIMIENTOS SUBSANADOS"</formula>
    </cfRule>
    <cfRule type="expression" dxfId="4204" priority="7730">
      <formula>Q123="PENDIENTES POR SUBSANAR"</formula>
    </cfRule>
    <cfRule type="expression" dxfId="4203" priority="7735">
      <formula>Q123="SIN OBSERVACIÓN"</formula>
    </cfRule>
    <cfRule type="containsBlanks" dxfId="4202" priority="7736">
      <formula>LEN(TRIM(P123))=0</formula>
    </cfRule>
  </conditionalFormatting>
  <conditionalFormatting sqref="O123">
    <cfRule type="cellIs" dxfId="4201" priority="7728" operator="equal">
      <formula>"PENDIENTE POR DESCRIPCIÓN"</formula>
    </cfRule>
    <cfRule type="cellIs" dxfId="4200" priority="7732" operator="equal">
      <formula>"DESCRIPCIÓN INSUFICIENTE"</formula>
    </cfRule>
    <cfRule type="cellIs" dxfId="4199" priority="7733" operator="equal">
      <formula>"NO ESTÁ ACORDE A ITEM 5.2.1 (T.R.)"</formula>
    </cfRule>
    <cfRule type="cellIs" dxfId="4198" priority="7734" operator="equal">
      <formula>"ACORDE A ITEM 5.2.1 (T.R.)"</formula>
    </cfRule>
  </conditionalFormatting>
  <conditionalFormatting sqref="P176">
    <cfRule type="expression" dxfId="4197" priority="7620">
      <formula>Q176="NO SUBSANABLE"</formula>
    </cfRule>
    <cfRule type="expression" dxfId="4196" priority="7622">
      <formula>Q176="REQUERIMIENTOS SUBSANADOS"</formula>
    </cfRule>
    <cfRule type="expression" dxfId="4195" priority="7623">
      <formula>Q176="PENDIENTES POR SUBSANAR"</formula>
    </cfRule>
    <cfRule type="expression" dxfId="4194" priority="7628">
      <formula>Q176="SIN OBSERVACIÓN"</formula>
    </cfRule>
    <cfRule type="containsBlanks" dxfId="4193" priority="7629">
      <formula>LEN(TRIM(P176))=0</formula>
    </cfRule>
  </conditionalFormatting>
  <conditionalFormatting sqref="O176">
    <cfRule type="cellIs" dxfId="4192" priority="7621" operator="equal">
      <formula>"PENDIENTE POR DESCRIPCIÓN"</formula>
    </cfRule>
    <cfRule type="cellIs" dxfId="4191" priority="7625" operator="equal">
      <formula>"DESCRIPCIÓN INSUFICIENTE"</formula>
    </cfRule>
    <cfRule type="cellIs" dxfId="4190" priority="7626" operator="equal">
      <formula>"NO ESTÁ ACORDE A ITEM 5.2.1 (T.R.)"</formula>
    </cfRule>
    <cfRule type="cellIs" dxfId="4189" priority="7627" operator="equal">
      <formula>"ACORDE A ITEM 5.2.1 (T.R.)"</formula>
    </cfRule>
  </conditionalFormatting>
  <conditionalFormatting sqref="Q176">
    <cfRule type="containsBlanks" dxfId="4188" priority="7615">
      <formula>LEN(TRIM(Q176))=0</formula>
    </cfRule>
    <cfRule type="cellIs" dxfId="4187" priority="7624" operator="equal">
      <formula>"REQUERIMIENTOS SUBSANADOS"</formula>
    </cfRule>
    <cfRule type="containsText" dxfId="4186" priority="7630" operator="containsText" text="NO SUBSANABLE">
      <formula>NOT(ISERROR(SEARCH("NO SUBSANABLE",Q176)))</formula>
    </cfRule>
    <cfRule type="containsText" dxfId="4185" priority="7631" operator="containsText" text="PENDIENTES POR SUBSANAR">
      <formula>NOT(ISERROR(SEARCH("PENDIENTES POR SUBSANAR",Q176)))</formula>
    </cfRule>
    <cfRule type="containsText" dxfId="4184" priority="7632" operator="containsText" text="SIN OBSERVACIÓN">
      <formula>NOT(ISERROR(SEARCH("SIN OBSERVACIÓN",Q176)))</formula>
    </cfRule>
  </conditionalFormatting>
  <conditionalFormatting sqref="R176">
    <cfRule type="containsBlanks" dxfId="4183" priority="7614">
      <formula>LEN(TRIM(R176))=0</formula>
    </cfRule>
    <cfRule type="cellIs" dxfId="4182" priority="7616" operator="equal">
      <formula>"NO CUMPLEN CON LO SOLICITADO"</formula>
    </cfRule>
    <cfRule type="cellIs" dxfId="4181" priority="7617" operator="equal">
      <formula>"CUMPLEN CON LO SOLICITADO"</formula>
    </cfRule>
    <cfRule type="cellIs" dxfId="4180" priority="7618" operator="equal">
      <formula>"PENDIENTES"</formula>
    </cfRule>
    <cfRule type="cellIs" dxfId="4179" priority="7619" operator="equal">
      <formula>"NINGUNO"</formula>
    </cfRule>
  </conditionalFormatting>
  <conditionalFormatting sqref="N173">
    <cfRule type="expression" dxfId="4178" priority="7611">
      <formula>N173=" "</formula>
    </cfRule>
    <cfRule type="expression" dxfId="4177" priority="7612">
      <formula>N173="NO PRESENTÓ CERTIFICADO"</formula>
    </cfRule>
    <cfRule type="expression" dxfId="4176" priority="7613">
      <formula>N173="PRESENTÓ CERTIFICADO"</formula>
    </cfRule>
  </conditionalFormatting>
  <conditionalFormatting sqref="P173">
    <cfRule type="expression" dxfId="4175" priority="7598">
      <formula>Q173="NO SUBSANABLE"</formula>
    </cfRule>
    <cfRule type="expression" dxfId="4174" priority="7600">
      <formula>Q173="REQUERIMIENTOS SUBSANADOS"</formula>
    </cfRule>
    <cfRule type="expression" dxfId="4173" priority="7601">
      <formula>Q173="PENDIENTES POR SUBSANAR"</formula>
    </cfRule>
    <cfRule type="expression" dxfId="4172" priority="7606">
      <formula>Q173="SIN OBSERVACIÓN"</formula>
    </cfRule>
    <cfRule type="containsBlanks" dxfId="4171" priority="7607">
      <formula>LEN(TRIM(P173))=0</formula>
    </cfRule>
  </conditionalFormatting>
  <conditionalFormatting sqref="O173">
    <cfRule type="cellIs" dxfId="4170" priority="7599" operator="equal">
      <formula>"PENDIENTE POR DESCRIPCIÓN"</formula>
    </cfRule>
    <cfRule type="cellIs" dxfId="4169" priority="7603" operator="equal">
      <formula>"DESCRIPCIÓN INSUFICIENTE"</formula>
    </cfRule>
    <cfRule type="cellIs" dxfId="4168" priority="7604" operator="equal">
      <formula>"NO ESTÁ ACORDE A ITEM 5.2.1 (T.R.)"</formula>
    </cfRule>
    <cfRule type="cellIs" dxfId="4167" priority="7605" operator="equal">
      <formula>"ACORDE A ITEM 5.2.1 (T.R.)"</formula>
    </cfRule>
  </conditionalFormatting>
  <conditionalFormatting sqref="Q173">
    <cfRule type="containsBlanks" dxfId="4166" priority="7593">
      <formula>LEN(TRIM(Q173))=0</formula>
    </cfRule>
    <cfRule type="cellIs" dxfId="4165" priority="7602" operator="equal">
      <formula>"REQUERIMIENTOS SUBSANADOS"</formula>
    </cfRule>
    <cfRule type="containsText" dxfId="4164" priority="7608" operator="containsText" text="NO SUBSANABLE">
      <formula>NOT(ISERROR(SEARCH("NO SUBSANABLE",Q173)))</formula>
    </cfRule>
    <cfRule type="containsText" dxfId="4163" priority="7609" operator="containsText" text="PENDIENTES POR SUBSANAR">
      <formula>NOT(ISERROR(SEARCH("PENDIENTES POR SUBSANAR",Q173)))</formula>
    </cfRule>
    <cfRule type="containsText" dxfId="4162" priority="7610" operator="containsText" text="SIN OBSERVACIÓN">
      <formula>NOT(ISERROR(SEARCH("SIN OBSERVACIÓN",Q173)))</formula>
    </cfRule>
  </conditionalFormatting>
  <conditionalFormatting sqref="R173">
    <cfRule type="containsBlanks" dxfId="4161" priority="7592">
      <formula>LEN(TRIM(R173))=0</formula>
    </cfRule>
    <cfRule type="cellIs" dxfId="4160" priority="7594" operator="equal">
      <formula>"NO CUMPLEN CON LO SOLICITADO"</formula>
    </cfRule>
    <cfRule type="cellIs" dxfId="4159" priority="7595" operator="equal">
      <formula>"CUMPLEN CON LO SOLICITADO"</formula>
    </cfRule>
    <cfRule type="cellIs" dxfId="4158" priority="7596" operator="equal">
      <formula>"PENDIENTES"</formula>
    </cfRule>
    <cfRule type="cellIs" dxfId="4157" priority="7597" operator="equal">
      <formula>"NINGUNO"</formula>
    </cfRule>
  </conditionalFormatting>
  <conditionalFormatting sqref="N170">
    <cfRule type="expression" dxfId="4156" priority="7589">
      <formula>N170=" "</formula>
    </cfRule>
    <cfRule type="expression" dxfId="4155" priority="7590">
      <formula>N170="NO PRESENTÓ CERTIFICADO"</formula>
    </cfRule>
    <cfRule type="expression" dxfId="4154" priority="7591">
      <formula>N170="PRESENTÓ CERTIFICADO"</formula>
    </cfRule>
  </conditionalFormatting>
  <conditionalFormatting sqref="P195">
    <cfRule type="expression" dxfId="4153" priority="7554">
      <formula>Q195="NO SUBSANABLE"</formula>
    </cfRule>
    <cfRule type="expression" dxfId="4152" priority="7556">
      <formula>Q195="REQUERIMIENTOS SUBSANADOS"</formula>
    </cfRule>
    <cfRule type="expression" dxfId="4151" priority="7557">
      <formula>Q195="PENDIENTES POR SUBSANAR"</formula>
    </cfRule>
    <cfRule type="expression" dxfId="4150" priority="7562">
      <formula>Q195="SIN OBSERVACIÓN"</formula>
    </cfRule>
    <cfRule type="containsBlanks" dxfId="4149" priority="7563">
      <formula>LEN(TRIM(P195))=0</formula>
    </cfRule>
  </conditionalFormatting>
  <conditionalFormatting sqref="N214 N217">
    <cfRule type="expression" dxfId="4148" priority="7535">
      <formula>N214=" "</formula>
    </cfRule>
    <cfRule type="expression" dxfId="4147" priority="7536">
      <formula>N214="NO PRESENTÓ CERTIFICADO"</formula>
    </cfRule>
    <cfRule type="expression" dxfId="4146" priority="7537">
      <formula>N214="PRESENTÓ CERTIFICADO"</formula>
    </cfRule>
  </conditionalFormatting>
  <conditionalFormatting sqref="P214 P217">
    <cfRule type="expression" dxfId="4145" priority="7522">
      <formula>Q214="NO SUBSANABLE"</formula>
    </cfRule>
    <cfRule type="expression" dxfId="4144" priority="7524">
      <formula>Q214="REQUERIMIENTOS SUBSANADOS"</formula>
    </cfRule>
    <cfRule type="expression" dxfId="4143" priority="7525">
      <formula>Q214="PENDIENTES POR SUBSANAR"</formula>
    </cfRule>
    <cfRule type="expression" dxfId="4142" priority="7530">
      <formula>Q214="SIN OBSERVACIÓN"</formula>
    </cfRule>
    <cfRule type="containsBlanks" dxfId="4141" priority="7531">
      <formula>LEN(TRIM(P214))=0</formula>
    </cfRule>
  </conditionalFormatting>
  <conditionalFormatting sqref="O214 O217">
    <cfRule type="cellIs" dxfId="4140" priority="7523" operator="equal">
      <formula>"PENDIENTE POR DESCRIPCIÓN"</formula>
    </cfRule>
    <cfRule type="cellIs" dxfId="4139" priority="7527" operator="equal">
      <formula>"DESCRIPCIÓN INSUFICIENTE"</formula>
    </cfRule>
    <cfRule type="cellIs" dxfId="4138" priority="7528" operator="equal">
      <formula>"NO ESTÁ ACORDE A ITEM 5.2.1 (T.R.)"</formula>
    </cfRule>
    <cfRule type="cellIs" dxfId="4137" priority="7529" operator="equal">
      <formula>"ACORDE A ITEM 5.2.1 (T.R.)"</formula>
    </cfRule>
  </conditionalFormatting>
  <conditionalFormatting sqref="Q214 Q217">
    <cfRule type="containsBlanks" dxfId="4136" priority="7517">
      <formula>LEN(TRIM(Q214))=0</formula>
    </cfRule>
    <cfRule type="cellIs" dxfId="4135" priority="7526" operator="equal">
      <formula>"REQUERIMIENTOS SUBSANADOS"</formula>
    </cfRule>
    <cfRule type="containsText" dxfId="4134" priority="7532" operator="containsText" text="NO SUBSANABLE">
      <formula>NOT(ISERROR(SEARCH("NO SUBSANABLE",Q214)))</formula>
    </cfRule>
    <cfRule type="containsText" dxfId="4133" priority="7533" operator="containsText" text="PENDIENTES POR SUBSANAR">
      <formula>NOT(ISERROR(SEARCH("PENDIENTES POR SUBSANAR",Q214)))</formula>
    </cfRule>
    <cfRule type="containsText" dxfId="4132" priority="7534" operator="containsText" text="SIN OBSERVACIÓN">
      <formula>NOT(ISERROR(SEARCH("SIN OBSERVACIÓN",Q214)))</formula>
    </cfRule>
  </conditionalFormatting>
  <conditionalFormatting sqref="R214 R217">
    <cfRule type="containsBlanks" dxfId="4131" priority="7516">
      <formula>LEN(TRIM(R214))=0</formula>
    </cfRule>
    <cfRule type="cellIs" dxfId="4130" priority="7518" operator="equal">
      <formula>"NO CUMPLEN CON LO SOLICITADO"</formula>
    </cfRule>
    <cfRule type="cellIs" dxfId="4129" priority="7519" operator="equal">
      <formula>"CUMPLEN CON LO SOLICITADO"</formula>
    </cfRule>
    <cfRule type="cellIs" dxfId="4128" priority="7520" operator="equal">
      <formula>"PENDIENTES"</formula>
    </cfRule>
    <cfRule type="cellIs" dxfId="4127" priority="7521" operator="equal">
      <formula>"NINGUNO"</formula>
    </cfRule>
  </conditionalFormatting>
  <conditionalFormatting sqref="P233">
    <cfRule type="expression" dxfId="4126" priority="7492">
      <formula>Q233="NO SUBSANABLE"</formula>
    </cfRule>
    <cfRule type="expression" dxfId="4125" priority="7494">
      <formula>Q233="REQUERIMIENTOS SUBSANADOS"</formula>
    </cfRule>
    <cfRule type="expression" dxfId="4124" priority="7495">
      <formula>Q233="PENDIENTES POR SUBSANAR"</formula>
    </cfRule>
    <cfRule type="expression" dxfId="4123" priority="7500">
      <formula>Q233="SIN OBSERVACIÓN"</formula>
    </cfRule>
    <cfRule type="containsBlanks" dxfId="4122" priority="7501">
      <formula>LEN(TRIM(P233))=0</formula>
    </cfRule>
  </conditionalFormatting>
  <conditionalFormatting sqref="Q233">
    <cfRule type="containsBlanks" dxfId="4121" priority="7487">
      <formula>LEN(TRIM(Q233))=0</formula>
    </cfRule>
    <cfRule type="cellIs" dxfId="4120" priority="7496" operator="equal">
      <formula>"REQUERIMIENTOS SUBSANADOS"</formula>
    </cfRule>
    <cfRule type="containsText" dxfId="4119" priority="7502" operator="containsText" text="NO SUBSANABLE">
      <formula>NOT(ISERROR(SEARCH("NO SUBSANABLE",Q233)))</formula>
    </cfRule>
    <cfRule type="containsText" dxfId="4118" priority="7503" operator="containsText" text="PENDIENTES POR SUBSANAR">
      <formula>NOT(ISERROR(SEARCH("PENDIENTES POR SUBSANAR",Q233)))</formula>
    </cfRule>
    <cfRule type="containsText" dxfId="4117" priority="7504" operator="containsText" text="SIN OBSERVACIÓN">
      <formula>NOT(ISERROR(SEARCH("SIN OBSERVACIÓN",Q233)))</formula>
    </cfRule>
  </conditionalFormatting>
  <conditionalFormatting sqref="P258">
    <cfRule type="expression" dxfId="4116" priority="7470">
      <formula>Q258="NO SUBSANABLE"</formula>
    </cfRule>
    <cfRule type="expression" dxfId="4115" priority="7472">
      <formula>Q258="REQUERIMIENTOS SUBSANADOS"</formula>
    </cfRule>
    <cfRule type="expression" dxfId="4114" priority="7473">
      <formula>Q258="PENDIENTES POR SUBSANAR"</formula>
    </cfRule>
    <cfRule type="expression" dxfId="4113" priority="7478">
      <formula>Q258="SIN OBSERVACIÓN"</formula>
    </cfRule>
    <cfRule type="containsBlanks" dxfId="4112" priority="7479">
      <formula>LEN(TRIM(P258))=0</formula>
    </cfRule>
  </conditionalFormatting>
  <conditionalFormatting sqref="P261">
    <cfRule type="expression" dxfId="4111" priority="7448">
      <formula>Q261="NO SUBSANABLE"</formula>
    </cfRule>
    <cfRule type="expression" dxfId="4110" priority="7450">
      <formula>Q261="REQUERIMIENTOS SUBSANADOS"</formula>
    </cfRule>
    <cfRule type="expression" dxfId="4109" priority="7451">
      <formula>Q261="PENDIENTES POR SUBSANAR"</formula>
    </cfRule>
    <cfRule type="expression" dxfId="4108" priority="7456">
      <formula>Q261="SIN OBSERVACIÓN"</formula>
    </cfRule>
    <cfRule type="containsBlanks" dxfId="4107" priority="7457">
      <formula>LEN(TRIM(P261))=0</formula>
    </cfRule>
  </conditionalFormatting>
  <conditionalFormatting sqref="N264">
    <cfRule type="expression" dxfId="4106" priority="7439">
      <formula>N264=" "</formula>
    </cfRule>
    <cfRule type="expression" dxfId="4105" priority="7440">
      <formula>N264="NO PRESENTÓ CERTIFICADO"</formula>
    </cfRule>
    <cfRule type="expression" dxfId="4104" priority="7441">
      <formula>N264="PRESENTÓ CERTIFICADO"</formula>
    </cfRule>
  </conditionalFormatting>
  <conditionalFormatting sqref="P264">
    <cfRule type="expression" dxfId="4103" priority="7426">
      <formula>Q264="NO SUBSANABLE"</formula>
    </cfRule>
    <cfRule type="expression" dxfId="4102" priority="7428">
      <formula>Q264="REQUERIMIENTOS SUBSANADOS"</formula>
    </cfRule>
    <cfRule type="expression" dxfId="4101" priority="7429">
      <formula>Q264="PENDIENTES POR SUBSANAR"</formula>
    </cfRule>
    <cfRule type="expression" dxfId="4100" priority="7434">
      <formula>Q264="SIN OBSERVACIÓN"</formula>
    </cfRule>
    <cfRule type="containsBlanks" dxfId="4099" priority="7435">
      <formula>LEN(TRIM(P264))=0</formula>
    </cfRule>
  </conditionalFormatting>
  <conditionalFormatting sqref="O264">
    <cfRule type="cellIs" dxfId="4098" priority="7427" operator="equal">
      <formula>"PENDIENTE POR DESCRIPCIÓN"</formula>
    </cfRule>
    <cfRule type="cellIs" dxfId="4097" priority="7431" operator="equal">
      <formula>"DESCRIPCIÓN INSUFICIENTE"</formula>
    </cfRule>
    <cfRule type="cellIs" dxfId="4096" priority="7432" operator="equal">
      <formula>"NO ESTÁ ACORDE A ITEM 5.2.1 (T.R.)"</formula>
    </cfRule>
    <cfRule type="cellIs" dxfId="4095" priority="7433" operator="equal">
      <formula>"ACORDE A ITEM 5.2.1 (T.R.)"</formula>
    </cfRule>
  </conditionalFormatting>
  <conditionalFormatting sqref="Q264">
    <cfRule type="containsBlanks" dxfId="4094" priority="7421">
      <formula>LEN(TRIM(Q264))=0</formula>
    </cfRule>
    <cfRule type="cellIs" dxfId="4093" priority="7430" operator="equal">
      <formula>"REQUERIMIENTOS SUBSANADOS"</formula>
    </cfRule>
    <cfRule type="containsText" dxfId="4092" priority="7436" operator="containsText" text="NO SUBSANABLE">
      <formula>NOT(ISERROR(SEARCH("NO SUBSANABLE",Q264)))</formula>
    </cfRule>
    <cfRule type="containsText" dxfId="4091" priority="7437" operator="containsText" text="PENDIENTES POR SUBSANAR">
      <formula>NOT(ISERROR(SEARCH("PENDIENTES POR SUBSANAR",Q264)))</formula>
    </cfRule>
    <cfRule type="containsText" dxfId="4090" priority="7438" operator="containsText" text="SIN OBSERVACIÓN">
      <formula>NOT(ISERROR(SEARCH("SIN OBSERVACIÓN",Q264)))</formula>
    </cfRule>
  </conditionalFormatting>
  <conditionalFormatting sqref="R264">
    <cfRule type="containsBlanks" dxfId="4089" priority="7420">
      <formula>LEN(TRIM(R264))=0</formula>
    </cfRule>
    <cfRule type="cellIs" dxfId="4088" priority="7422" operator="equal">
      <formula>"NO CUMPLEN CON LO SOLICITADO"</formula>
    </cfRule>
    <cfRule type="cellIs" dxfId="4087" priority="7423" operator="equal">
      <formula>"CUMPLEN CON LO SOLICITADO"</formula>
    </cfRule>
    <cfRule type="cellIs" dxfId="4086" priority="7424" operator="equal">
      <formula>"PENDIENTES"</formula>
    </cfRule>
    <cfRule type="cellIs" dxfId="4085" priority="7425" operator="equal">
      <formula>"NINGUNO"</formula>
    </cfRule>
  </conditionalFormatting>
  <conditionalFormatting sqref="N267">
    <cfRule type="expression" dxfId="4084" priority="7417">
      <formula>N267=" "</formula>
    </cfRule>
    <cfRule type="expression" dxfId="4083" priority="7418">
      <formula>N267="NO PRESENTÓ CERTIFICADO"</formula>
    </cfRule>
    <cfRule type="expression" dxfId="4082" priority="7419">
      <formula>N267="PRESENTÓ CERTIFICADO"</formula>
    </cfRule>
  </conditionalFormatting>
  <conditionalFormatting sqref="P267">
    <cfRule type="expression" dxfId="4081" priority="7404">
      <formula>Q267="NO SUBSANABLE"</formula>
    </cfRule>
    <cfRule type="expression" dxfId="4080" priority="7406">
      <formula>Q267="REQUERIMIENTOS SUBSANADOS"</formula>
    </cfRule>
    <cfRule type="expression" dxfId="4079" priority="7407">
      <formula>Q267="PENDIENTES POR SUBSANAR"</formula>
    </cfRule>
    <cfRule type="expression" dxfId="4078" priority="7412">
      <formula>Q267="SIN OBSERVACIÓN"</formula>
    </cfRule>
    <cfRule type="containsBlanks" dxfId="4077" priority="7413">
      <formula>LEN(TRIM(P267))=0</formula>
    </cfRule>
  </conditionalFormatting>
  <conditionalFormatting sqref="O267">
    <cfRule type="cellIs" dxfId="4076" priority="7405" operator="equal">
      <formula>"PENDIENTE POR DESCRIPCIÓN"</formula>
    </cfRule>
    <cfRule type="cellIs" dxfId="4075" priority="7409" operator="equal">
      <formula>"DESCRIPCIÓN INSUFICIENTE"</formula>
    </cfRule>
    <cfRule type="cellIs" dxfId="4074" priority="7410" operator="equal">
      <formula>"NO ESTÁ ACORDE A ITEM 5.2.1 (T.R.)"</formula>
    </cfRule>
    <cfRule type="cellIs" dxfId="4073" priority="7411" operator="equal">
      <formula>"ACORDE A ITEM 5.2.1 (T.R.)"</formula>
    </cfRule>
  </conditionalFormatting>
  <conditionalFormatting sqref="Q267">
    <cfRule type="containsBlanks" dxfId="4072" priority="7399">
      <formula>LEN(TRIM(Q267))=0</formula>
    </cfRule>
    <cfRule type="cellIs" dxfId="4071" priority="7408" operator="equal">
      <formula>"REQUERIMIENTOS SUBSANADOS"</formula>
    </cfRule>
    <cfRule type="containsText" dxfId="4070" priority="7414" operator="containsText" text="NO SUBSANABLE">
      <formula>NOT(ISERROR(SEARCH("NO SUBSANABLE",Q267)))</formula>
    </cfRule>
    <cfRule type="containsText" dxfId="4069" priority="7415" operator="containsText" text="PENDIENTES POR SUBSANAR">
      <formula>NOT(ISERROR(SEARCH("PENDIENTES POR SUBSANAR",Q267)))</formula>
    </cfRule>
    <cfRule type="containsText" dxfId="4068" priority="7416" operator="containsText" text="SIN OBSERVACIÓN">
      <formula>NOT(ISERROR(SEARCH("SIN OBSERVACIÓN",Q267)))</formula>
    </cfRule>
  </conditionalFormatting>
  <conditionalFormatting sqref="R267">
    <cfRule type="containsBlanks" dxfId="4067" priority="7398">
      <formula>LEN(TRIM(R267))=0</formula>
    </cfRule>
    <cfRule type="cellIs" dxfId="4066" priority="7400" operator="equal">
      <formula>"NO CUMPLEN CON LO SOLICITADO"</formula>
    </cfRule>
    <cfRule type="cellIs" dxfId="4065" priority="7401" operator="equal">
      <formula>"CUMPLEN CON LO SOLICITADO"</formula>
    </cfRule>
    <cfRule type="cellIs" dxfId="4064" priority="7402" operator="equal">
      <formula>"PENDIENTES"</formula>
    </cfRule>
    <cfRule type="cellIs" dxfId="4063" priority="7403" operator="equal">
      <formula>"NINGUNO"</formula>
    </cfRule>
  </conditionalFormatting>
  <conditionalFormatting sqref="N283">
    <cfRule type="expression" dxfId="4062" priority="7373">
      <formula>N283=" "</formula>
    </cfRule>
    <cfRule type="expression" dxfId="4061" priority="7374">
      <formula>N283="NO PRESENTÓ CERTIFICADO"</formula>
    </cfRule>
    <cfRule type="expression" dxfId="4060" priority="7375">
      <formula>N283="PRESENTÓ CERTIFICADO"</formula>
    </cfRule>
  </conditionalFormatting>
  <conditionalFormatting sqref="P283">
    <cfRule type="expression" dxfId="4059" priority="7360">
      <formula>Q283="NO SUBSANABLE"</formula>
    </cfRule>
    <cfRule type="expression" dxfId="4058" priority="7362">
      <formula>Q283="REQUERIMIENTOS SUBSANADOS"</formula>
    </cfRule>
    <cfRule type="expression" dxfId="4057" priority="7363">
      <formula>Q283="PENDIENTES POR SUBSANAR"</formula>
    </cfRule>
    <cfRule type="expression" dxfId="4056" priority="7368">
      <formula>Q283="SIN OBSERVACIÓN"</formula>
    </cfRule>
    <cfRule type="containsBlanks" dxfId="4055" priority="7369">
      <formula>LEN(TRIM(P283))=0</formula>
    </cfRule>
  </conditionalFormatting>
  <conditionalFormatting sqref="O283">
    <cfRule type="cellIs" dxfId="4054" priority="7361" operator="equal">
      <formula>"PENDIENTE POR DESCRIPCIÓN"</formula>
    </cfRule>
    <cfRule type="cellIs" dxfId="4053" priority="7365" operator="equal">
      <formula>"DESCRIPCIÓN INSUFICIENTE"</formula>
    </cfRule>
    <cfRule type="cellIs" dxfId="4052" priority="7366" operator="equal">
      <formula>"NO ESTÁ ACORDE A ITEM 5.2.1 (T.R.)"</formula>
    </cfRule>
    <cfRule type="cellIs" dxfId="4051" priority="7367" operator="equal">
      <formula>"ACORDE A ITEM 5.2.1 (T.R.)"</formula>
    </cfRule>
  </conditionalFormatting>
  <conditionalFormatting sqref="Q283">
    <cfRule type="containsBlanks" dxfId="4050" priority="7355">
      <formula>LEN(TRIM(Q283))=0</formula>
    </cfRule>
    <cfRule type="cellIs" dxfId="4049" priority="7364" operator="equal">
      <formula>"REQUERIMIENTOS SUBSANADOS"</formula>
    </cfRule>
    <cfRule type="containsText" dxfId="4048" priority="7370" operator="containsText" text="NO SUBSANABLE">
      <formula>NOT(ISERROR(SEARCH("NO SUBSANABLE",Q283)))</formula>
    </cfRule>
    <cfRule type="containsText" dxfId="4047" priority="7371" operator="containsText" text="PENDIENTES POR SUBSANAR">
      <formula>NOT(ISERROR(SEARCH("PENDIENTES POR SUBSANAR",Q283)))</formula>
    </cfRule>
    <cfRule type="containsText" dxfId="4046" priority="7372" operator="containsText" text="SIN OBSERVACIÓN">
      <formula>NOT(ISERROR(SEARCH("SIN OBSERVACIÓN",Q283)))</formula>
    </cfRule>
  </conditionalFormatting>
  <conditionalFormatting sqref="R283">
    <cfRule type="containsBlanks" dxfId="4045" priority="7354">
      <formula>LEN(TRIM(R283))=0</formula>
    </cfRule>
    <cfRule type="cellIs" dxfId="4044" priority="7356" operator="equal">
      <formula>"NO CUMPLEN CON LO SOLICITADO"</formula>
    </cfRule>
    <cfRule type="cellIs" dxfId="4043" priority="7357" operator="equal">
      <formula>"CUMPLEN CON LO SOLICITADO"</formula>
    </cfRule>
    <cfRule type="cellIs" dxfId="4042" priority="7358" operator="equal">
      <formula>"PENDIENTES"</formula>
    </cfRule>
    <cfRule type="cellIs" dxfId="4041" priority="7359" operator="equal">
      <formula>"NINGUNO"</formula>
    </cfRule>
  </conditionalFormatting>
  <conditionalFormatting sqref="N299">
    <cfRule type="expression" dxfId="4040" priority="7351">
      <formula>N299=" "</formula>
    </cfRule>
    <cfRule type="expression" dxfId="4039" priority="7352">
      <formula>N299="NO PRESENTÓ CERTIFICADO"</formula>
    </cfRule>
    <cfRule type="expression" dxfId="4038" priority="7353">
      <formula>N299="PRESENTÓ CERTIFICADO"</formula>
    </cfRule>
  </conditionalFormatting>
  <conditionalFormatting sqref="P299">
    <cfRule type="expression" dxfId="4037" priority="7338">
      <formula>Q299="NO SUBSANABLE"</formula>
    </cfRule>
    <cfRule type="expression" dxfId="4036" priority="7340">
      <formula>Q299="REQUERIMIENTOS SUBSANADOS"</formula>
    </cfRule>
    <cfRule type="expression" dxfId="4035" priority="7341">
      <formula>Q299="PENDIENTES POR SUBSANAR"</formula>
    </cfRule>
    <cfRule type="expression" dxfId="4034" priority="7346">
      <formula>Q299="SIN OBSERVACIÓN"</formula>
    </cfRule>
    <cfRule type="containsBlanks" dxfId="4033" priority="7347">
      <formula>LEN(TRIM(P299))=0</formula>
    </cfRule>
  </conditionalFormatting>
  <conditionalFormatting sqref="O299">
    <cfRule type="cellIs" dxfId="4032" priority="7339" operator="equal">
      <formula>"PENDIENTE POR DESCRIPCIÓN"</formula>
    </cfRule>
    <cfRule type="cellIs" dxfId="4031" priority="7343" operator="equal">
      <formula>"DESCRIPCIÓN INSUFICIENTE"</formula>
    </cfRule>
    <cfRule type="cellIs" dxfId="4030" priority="7344" operator="equal">
      <formula>"NO ESTÁ ACORDE A ITEM 5.2.1 (T.R.)"</formula>
    </cfRule>
    <cfRule type="cellIs" dxfId="4029" priority="7345" operator="equal">
      <formula>"ACORDE A ITEM 5.2.1 (T.R.)"</formula>
    </cfRule>
  </conditionalFormatting>
  <conditionalFormatting sqref="P302">
    <cfRule type="expression" dxfId="4028" priority="7316">
      <formula>Q302="NO SUBSANABLE"</formula>
    </cfRule>
    <cfRule type="expression" dxfId="4027" priority="7318">
      <formula>Q302="REQUERIMIENTOS SUBSANADOS"</formula>
    </cfRule>
    <cfRule type="expression" dxfId="4026" priority="7319">
      <formula>Q302="PENDIENTES POR SUBSANAR"</formula>
    </cfRule>
    <cfRule type="expression" dxfId="4025" priority="7324">
      <formula>Q302="SIN OBSERVACIÓN"</formula>
    </cfRule>
    <cfRule type="containsBlanks" dxfId="4024" priority="7325">
      <formula>LEN(TRIM(P302))=0</formula>
    </cfRule>
  </conditionalFormatting>
  <conditionalFormatting sqref="P305">
    <cfRule type="expression" dxfId="4023" priority="7294">
      <formula>Q305="NO SUBSANABLE"</formula>
    </cfRule>
    <cfRule type="expression" dxfId="4022" priority="7296">
      <formula>Q305="REQUERIMIENTOS SUBSANADOS"</formula>
    </cfRule>
    <cfRule type="expression" dxfId="4021" priority="7297">
      <formula>Q305="PENDIENTES POR SUBSANAR"</formula>
    </cfRule>
    <cfRule type="expression" dxfId="4020" priority="7302">
      <formula>Q305="SIN OBSERVACIÓN"</formula>
    </cfRule>
    <cfRule type="containsBlanks" dxfId="4019" priority="7303">
      <formula>LEN(TRIM(P305))=0</formula>
    </cfRule>
  </conditionalFormatting>
  <conditionalFormatting sqref="N321">
    <cfRule type="expression" dxfId="4018" priority="7285">
      <formula>N321=" "</formula>
    </cfRule>
    <cfRule type="expression" dxfId="4017" priority="7286">
      <formula>N321="NO PRESENTÓ CERTIFICADO"</formula>
    </cfRule>
    <cfRule type="expression" dxfId="4016" priority="7287">
      <formula>N321="PRESENTÓ CERTIFICADO"</formula>
    </cfRule>
  </conditionalFormatting>
  <conditionalFormatting sqref="P321">
    <cfRule type="expression" dxfId="4015" priority="7272">
      <formula>Q321="NO SUBSANABLE"</formula>
    </cfRule>
    <cfRule type="expression" dxfId="4014" priority="7274">
      <formula>Q321="REQUERIMIENTOS SUBSANADOS"</formula>
    </cfRule>
    <cfRule type="expression" dxfId="4013" priority="7275">
      <formula>Q321="PENDIENTES POR SUBSANAR"</formula>
    </cfRule>
    <cfRule type="expression" dxfId="4012" priority="7280">
      <formula>Q321="SIN OBSERVACIÓN"</formula>
    </cfRule>
    <cfRule type="containsBlanks" dxfId="4011" priority="7281">
      <formula>LEN(TRIM(P321))=0</formula>
    </cfRule>
  </conditionalFormatting>
  <conditionalFormatting sqref="O321">
    <cfRule type="cellIs" dxfId="4010" priority="7273" operator="equal">
      <formula>"PENDIENTE POR DESCRIPCIÓN"</formula>
    </cfRule>
    <cfRule type="cellIs" dxfId="4009" priority="7277" operator="equal">
      <formula>"DESCRIPCIÓN INSUFICIENTE"</formula>
    </cfRule>
    <cfRule type="cellIs" dxfId="4008" priority="7278" operator="equal">
      <formula>"NO ESTÁ ACORDE A ITEM 5.2.1 (T.R.)"</formula>
    </cfRule>
    <cfRule type="cellIs" dxfId="4007" priority="7279" operator="equal">
      <formula>"ACORDE A ITEM 5.2.1 (T.R.)"</formula>
    </cfRule>
  </conditionalFormatting>
  <conditionalFormatting sqref="Q321">
    <cfRule type="containsBlanks" dxfId="4006" priority="7267">
      <formula>LEN(TRIM(Q321))=0</formula>
    </cfRule>
    <cfRule type="cellIs" dxfId="4005" priority="7276" operator="equal">
      <formula>"REQUERIMIENTOS SUBSANADOS"</formula>
    </cfRule>
    <cfRule type="containsText" dxfId="4004" priority="7282" operator="containsText" text="NO SUBSANABLE">
      <formula>NOT(ISERROR(SEARCH("NO SUBSANABLE",Q321)))</formula>
    </cfRule>
    <cfRule type="containsText" dxfId="4003" priority="7283" operator="containsText" text="PENDIENTES POR SUBSANAR">
      <formula>NOT(ISERROR(SEARCH("PENDIENTES POR SUBSANAR",Q321)))</formula>
    </cfRule>
    <cfRule type="containsText" dxfId="4002" priority="7284" operator="containsText" text="SIN OBSERVACIÓN">
      <formula>NOT(ISERROR(SEARCH("SIN OBSERVACIÓN",Q321)))</formula>
    </cfRule>
  </conditionalFormatting>
  <conditionalFormatting sqref="R321">
    <cfRule type="containsBlanks" dxfId="4001" priority="7266">
      <formula>LEN(TRIM(R321))=0</formula>
    </cfRule>
    <cfRule type="cellIs" dxfId="4000" priority="7268" operator="equal">
      <formula>"NO CUMPLEN CON LO SOLICITADO"</formula>
    </cfRule>
    <cfRule type="cellIs" dxfId="3999" priority="7269" operator="equal">
      <formula>"CUMPLEN CON LO SOLICITADO"</formula>
    </cfRule>
    <cfRule type="cellIs" dxfId="3998" priority="7270" operator="equal">
      <formula>"PENDIENTES"</formula>
    </cfRule>
    <cfRule type="cellIs" dxfId="3997" priority="7271" operator="equal">
      <formula>"NINGUNO"</formula>
    </cfRule>
  </conditionalFormatting>
  <conditionalFormatting sqref="P324">
    <cfRule type="expression" dxfId="3996" priority="7250">
      <formula>Q324="NO SUBSANABLE"</formula>
    </cfRule>
    <cfRule type="expression" dxfId="3995" priority="7252">
      <formula>Q324="REQUERIMIENTOS SUBSANADOS"</formula>
    </cfRule>
    <cfRule type="expression" dxfId="3994" priority="7253">
      <formula>Q324="PENDIENTES POR SUBSANAR"</formula>
    </cfRule>
    <cfRule type="expression" dxfId="3993" priority="7258">
      <formula>Q324="SIN OBSERVACIÓN"</formula>
    </cfRule>
    <cfRule type="containsBlanks" dxfId="3992" priority="7259">
      <formula>LEN(TRIM(P324))=0</formula>
    </cfRule>
  </conditionalFormatting>
  <conditionalFormatting sqref="P327">
    <cfRule type="expression" dxfId="3991" priority="7228">
      <formula>Q327="NO SUBSANABLE"</formula>
    </cfRule>
    <cfRule type="expression" dxfId="3990" priority="7230">
      <formula>Q327="REQUERIMIENTOS SUBSANADOS"</formula>
    </cfRule>
    <cfRule type="expression" dxfId="3989" priority="7231">
      <formula>Q327="PENDIENTES POR SUBSANAR"</formula>
    </cfRule>
    <cfRule type="expression" dxfId="3988" priority="7236">
      <formula>Q327="SIN OBSERVACIÓN"</formula>
    </cfRule>
    <cfRule type="containsBlanks" dxfId="3987" priority="7237">
      <formula>LEN(TRIM(P327))=0</formula>
    </cfRule>
  </conditionalFormatting>
  <conditionalFormatting sqref="P343">
    <cfRule type="expression" dxfId="3986" priority="7206">
      <formula>Q343="NO SUBSANABLE"</formula>
    </cfRule>
    <cfRule type="expression" dxfId="3985" priority="7208">
      <formula>Q343="REQUERIMIENTOS SUBSANADOS"</formula>
    </cfRule>
    <cfRule type="expression" dxfId="3984" priority="7209">
      <formula>Q343="PENDIENTES POR SUBSANAR"</formula>
    </cfRule>
    <cfRule type="expression" dxfId="3983" priority="7214">
      <formula>Q343="SIN OBSERVACIÓN"</formula>
    </cfRule>
    <cfRule type="containsBlanks" dxfId="3982" priority="7215">
      <formula>LEN(TRIM(P343))=0</formula>
    </cfRule>
  </conditionalFormatting>
  <conditionalFormatting sqref="Q343">
    <cfRule type="containsBlanks" dxfId="3981" priority="7201">
      <formula>LEN(TRIM(Q343))=0</formula>
    </cfRule>
    <cfRule type="cellIs" dxfId="3980" priority="7210" operator="equal">
      <formula>"REQUERIMIENTOS SUBSANADOS"</formula>
    </cfRule>
    <cfRule type="containsText" dxfId="3979" priority="7216" operator="containsText" text="NO SUBSANABLE">
      <formula>NOT(ISERROR(SEARCH("NO SUBSANABLE",Q343)))</formula>
    </cfRule>
    <cfRule type="containsText" dxfId="3978" priority="7217" operator="containsText" text="PENDIENTES POR SUBSANAR">
      <formula>NOT(ISERROR(SEARCH("PENDIENTES POR SUBSANAR",Q343)))</formula>
    </cfRule>
    <cfRule type="containsText" dxfId="3977" priority="7218" operator="containsText" text="SIN OBSERVACIÓN">
      <formula>NOT(ISERROR(SEARCH("SIN OBSERVACIÓN",Q343)))</formula>
    </cfRule>
  </conditionalFormatting>
  <conditionalFormatting sqref="R343">
    <cfRule type="containsBlanks" dxfId="3976" priority="7200">
      <formula>LEN(TRIM(R343))=0</formula>
    </cfRule>
    <cfRule type="cellIs" dxfId="3975" priority="7202" operator="equal">
      <formula>"NO CUMPLEN CON LO SOLICITADO"</formula>
    </cfRule>
    <cfRule type="cellIs" dxfId="3974" priority="7203" operator="equal">
      <formula>"CUMPLEN CON LO SOLICITADO"</formula>
    </cfRule>
    <cfRule type="cellIs" dxfId="3973" priority="7204" operator="equal">
      <formula>"PENDIENTES"</formula>
    </cfRule>
    <cfRule type="cellIs" dxfId="3972" priority="7205" operator="equal">
      <formula>"NINGUNO"</formula>
    </cfRule>
  </conditionalFormatting>
  <conditionalFormatting sqref="P346">
    <cfRule type="expression" dxfId="3971" priority="7184">
      <formula>Q346="NO SUBSANABLE"</formula>
    </cfRule>
    <cfRule type="expression" dxfId="3970" priority="7186">
      <formula>Q346="REQUERIMIENTOS SUBSANADOS"</formula>
    </cfRule>
    <cfRule type="expression" dxfId="3969" priority="7187">
      <formula>Q346="PENDIENTES POR SUBSANAR"</formula>
    </cfRule>
    <cfRule type="expression" dxfId="3968" priority="7192">
      <formula>Q346="SIN OBSERVACIÓN"</formula>
    </cfRule>
    <cfRule type="containsBlanks" dxfId="3967" priority="7193">
      <formula>LEN(TRIM(P346))=0</formula>
    </cfRule>
  </conditionalFormatting>
  <conditionalFormatting sqref="P349">
    <cfRule type="expression" dxfId="3966" priority="7162">
      <formula>Q349="NO SUBSANABLE"</formula>
    </cfRule>
    <cfRule type="expression" dxfId="3965" priority="7164">
      <formula>Q349="REQUERIMIENTOS SUBSANADOS"</formula>
    </cfRule>
    <cfRule type="expression" dxfId="3964" priority="7165">
      <formula>Q349="PENDIENTES POR SUBSANAR"</formula>
    </cfRule>
    <cfRule type="expression" dxfId="3963" priority="7170">
      <formula>Q349="SIN OBSERVACIÓN"</formula>
    </cfRule>
    <cfRule type="containsBlanks" dxfId="3962" priority="7171">
      <formula>LEN(TRIM(P349))=0</formula>
    </cfRule>
  </conditionalFormatting>
  <conditionalFormatting sqref="P371">
    <cfRule type="expression" dxfId="3961" priority="7129">
      <formula>Q371="NO SUBSANABLE"</formula>
    </cfRule>
    <cfRule type="expression" dxfId="3960" priority="7130">
      <formula>Q371="REQUERIMIENTOS SUBSANADOS"</formula>
    </cfRule>
    <cfRule type="expression" dxfId="3959" priority="7131">
      <formula>Q371="PENDIENTES POR SUBSANAR"</formula>
    </cfRule>
    <cfRule type="expression" dxfId="3958" priority="7132">
      <formula>Q371="SIN OBSERVACIÓN"</formula>
    </cfRule>
    <cfRule type="containsBlanks" dxfId="3957" priority="7133">
      <formula>LEN(TRIM(P371))=0</formula>
    </cfRule>
  </conditionalFormatting>
  <conditionalFormatting sqref="P365">
    <cfRule type="expression" dxfId="3956" priority="7124">
      <formula>Q365="NO SUBSANABLE"</formula>
    </cfRule>
    <cfRule type="expression" dxfId="3955" priority="7125">
      <formula>Q365="REQUERIMIENTOS SUBSANADOS"</formula>
    </cfRule>
    <cfRule type="expression" dxfId="3954" priority="7126">
      <formula>Q365="PENDIENTES POR SUBSANAR"</formula>
    </cfRule>
    <cfRule type="expression" dxfId="3953" priority="7127">
      <formula>Q365="SIN OBSERVACIÓN"</formula>
    </cfRule>
    <cfRule type="containsBlanks" dxfId="3952" priority="7128">
      <formula>LEN(TRIM(P365))=0</formula>
    </cfRule>
  </conditionalFormatting>
  <conditionalFormatting sqref="N396">
    <cfRule type="expression" dxfId="3951" priority="7067">
      <formula>N396=" "</formula>
    </cfRule>
    <cfRule type="expression" dxfId="3950" priority="7068">
      <formula>N396="NO PRESENTÓ CERTIFICADO"</formula>
    </cfRule>
    <cfRule type="expression" dxfId="3949" priority="7069">
      <formula>N396="PRESENTÓ CERTIFICADO"</formula>
    </cfRule>
  </conditionalFormatting>
  <conditionalFormatting sqref="P396">
    <cfRule type="expression" dxfId="3948" priority="7054">
      <formula>Q396="NO SUBSANABLE"</formula>
    </cfRule>
    <cfRule type="expression" dxfId="3947" priority="7056">
      <formula>Q396="REQUERIMIENTOS SUBSANADOS"</formula>
    </cfRule>
    <cfRule type="expression" dxfId="3946" priority="7057">
      <formula>Q396="PENDIENTES POR SUBSANAR"</formula>
    </cfRule>
    <cfRule type="expression" dxfId="3945" priority="7062">
      <formula>Q396="SIN OBSERVACIÓN"</formula>
    </cfRule>
    <cfRule type="containsBlanks" dxfId="3944" priority="7063">
      <formula>LEN(TRIM(P396))=0</formula>
    </cfRule>
  </conditionalFormatting>
  <conditionalFormatting sqref="O396">
    <cfRule type="cellIs" dxfId="3943" priority="7055" operator="equal">
      <formula>"PENDIENTE POR DESCRIPCIÓN"</formula>
    </cfRule>
    <cfRule type="cellIs" dxfId="3942" priority="7059" operator="equal">
      <formula>"DESCRIPCIÓN INSUFICIENTE"</formula>
    </cfRule>
    <cfRule type="cellIs" dxfId="3941" priority="7060" operator="equal">
      <formula>"NO ESTÁ ACORDE A ITEM 5.2.1 (T.R.)"</formula>
    </cfRule>
    <cfRule type="cellIs" dxfId="3940" priority="7061" operator="equal">
      <formula>"ACORDE A ITEM 5.2.1 (T.R.)"</formula>
    </cfRule>
  </conditionalFormatting>
  <conditionalFormatting sqref="Q396">
    <cfRule type="containsBlanks" dxfId="3939" priority="7049">
      <formula>LEN(TRIM(Q396))=0</formula>
    </cfRule>
    <cfRule type="cellIs" dxfId="3938" priority="7058" operator="equal">
      <formula>"REQUERIMIENTOS SUBSANADOS"</formula>
    </cfRule>
    <cfRule type="containsText" dxfId="3937" priority="7064" operator="containsText" text="NO SUBSANABLE">
      <formula>NOT(ISERROR(SEARCH("NO SUBSANABLE",Q396)))</formula>
    </cfRule>
    <cfRule type="containsText" dxfId="3936" priority="7065" operator="containsText" text="PENDIENTES POR SUBSANAR">
      <formula>NOT(ISERROR(SEARCH("PENDIENTES POR SUBSANAR",Q396)))</formula>
    </cfRule>
    <cfRule type="containsText" dxfId="3935" priority="7066" operator="containsText" text="SIN OBSERVACIÓN">
      <formula>NOT(ISERROR(SEARCH("SIN OBSERVACIÓN",Q396)))</formula>
    </cfRule>
  </conditionalFormatting>
  <conditionalFormatting sqref="R396">
    <cfRule type="containsBlanks" dxfId="3934" priority="7048">
      <formula>LEN(TRIM(R396))=0</formula>
    </cfRule>
    <cfRule type="cellIs" dxfId="3933" priority="7050" operator="equal">
      <formula>"NO CUMPLEN CON LO SOLICITADO"</formula>
    </cfRule>
    <cfRule type="cellIs" dxfId="3932" priority="7051" operator="equal">
      <formula>"CUMPLEN CON LO SOLICITADO"</formula>
    </cfRule>
    <cfRule type="cellIs" dxfId="3931" priority="7052" operator="equal">
      <formula>"PENDIENTES"</formula>
    </cfRule>
    <cfRule type="cellIs" dxfId="3930" priority="7053" operator="equal">
      <formula>"NINGUNO"</formula>
    </cfRule>
  </conditionalFormatting>
  <conditionalFormatting sqref="N399">
    <cfRule type="expression" dxfId="3929" priority="7045">
      <formula>N399=" "</formula>
    </cfRule>
    <cfRule type="expression" dxfId="3928" priority="7046">
      <formula>N399="NO PRESENTÓ CERTIFICADO"</formula>
    </cfRule>
    <cfRule type="expression" dxfId="3927" priority="7047">
      <formula>N399="PRESENTÓ CERTIFICADO"</formula>
    </cfRule>
  </conditionalFormatting>
  <conditionalFormatting sqref="P399">
    <cfRule type="expression" dxfId="3926" priority="7032">
      <formula>Q399="NO SUBSANABLE"</formula>
    </cfRule>
    <cfRule type="expression" dxfId="3925" priority="7034">
      <formula>Q399="REQUERIMIENTOS SUBSANADOS"</formula>
    </cfRule>
    <cfRule type="expression" dxfId="3924" priority="7035">
      <formula>Q399="PENDIENTES POR SUBSANAR"</formula>
    </cfRule>
    <cfRule type="expression" dxfId="3923" priority="7040">
      <formula>Q399="SIN OBSERVACIÓN"</formula>
    </cfRule>
    <cfRule type="containsBlanks" dxfId="3922" priority="7041">
      <formula>LEN(TRIM(P399))=0</formula>
    </cfRule>
  </conditionalFormatting>
  <conditionalFormatting sqref="O399">
    <cfRule type="cellIs" dxfId="3921" priority="7033" operator="equal">
      <formula>"PENDIENTE POR DESCRIPCIÓN"</formula>
    </cfRule>
    <cfRule type="cellIs" dxfId="3920" priority="7037" operator="equal">
      <formula>"DESCRIPCIÓN INSUFICIENTE"</formula>
    </cfRule>
    <cfRule type="cellIs" dxfId="3919" priority="7038" operator="equal">
      <formula>"NO ESTÁ ACORDE A ITEM 5.2.1 (T.R.)"</formula>
    </cfRule>
    <cfRule type="cellIs" dxfId="3918" priority="7039" operator="equal">
      <formula>"ACORDE A ITEM 5.2.1 (T.R.)"</formula>
    </cfRule>
  </conditionalFormatting>
  <conditionalFormatting sqref="Q399">
    <cfRule type="containsBlanks" dxfId="3917" priority="7027">
      <formula>LEN(TRIM(Q399))=0</formula>
    </cfRule>
    <cfRule type="cellIs" dxfId="3916" priority="7036" operator="equal">
      <formula>"REQUERIMIENTOS SUBSANADOS"</formula>
    </cfRule>
    <cfRule type="containsText" dxfId="3915" priority="7042" operator="containsText" text="NO SUBSANABLE">
      <formula>NOT(ISERROR(SEARCH("NO SUBSANABLE",Q399)))</formula>
    </cfRule>
    <cfRule type="containsText" dxfId="3914" priority="7043" operator="containsText" text="PENDIENTES POR SUBSANAR">
      <formula>NOT(ISERROR(SEARCH("PENDIENTES POR SUBSANAR",Q399)))</formula>
    </cfRule>
    <cfRule type="containsText" dxfId="3913" priority="7044" operator="containsText" text="SIN OBSERVACIÓN">
      <formula>NOT(ISERROR(SEARCH("SIN OBSERVACIÓN",Q399)))</formula>
    </cfRule>
  </conditionalFormatting>
  <conditionalFormatting sqref="R399">
    <cfRule type="containsBlanks" dxfId="3912" priority="7026">
      <formula>LEN(TRIM(R399))=0</formula>
    </cfRule>
    <cfRule type="cellIs" dxfId="3911" priority="7028" operator="equal">
      <formula>"NO CUMPLEN CON LO SOLICITADO"</formula>
    </cfRule>
    <cfRule type="cellIs" dxfId="3910" priority="7029" operator="equal">
      <formula>"CUMPLEN CON LO SOLICITADO"</formula>
    </cfRule>
    <cfRule type="cellIs" dxfId="3909" priority="7030" operator="equal">
      <formula>"PENDIENTES"</formula>
    </cfRule>
    <cfRule type="cellIs" dxfId="3908" priority="7031" operator="equal">
      <formula>"NINGUNO"</formula>
    </cfRule>
  </conditionalFormatting>
  <conditionalFormatting sqref="O409">
    <cfRule type="cellIs" dxfId="3907" priority="7014" operator="equal">
      <formula>"PENDIENTE POR DESCRIPCIÓN"</formula>
    </cfRule>
    <cfRule type="cellIs" dxfId="3906" priority="7018" operator="equal">
      <formula>"DESCRIPCIÓN INSUFICIENTE"</formula>
    </cfRule>
    <cfRule type="cellIs" dxfId="3905" priority="7019" operator="equal">
      <formula>"NO ESTÁ ACORDE A ITEM 5.2.1 (T.R.)"</formula>
    </cfRule>
    <cfRule type="cellIs" dxfId="3904" priority="7020" operator="equal">
      <formula>"ACORDE A ITEM 5.2.1 (T.R.)"</formula>
    </cfRule>
  </conditionalFormatting>
  <conditionalFormatting sqref="Q409">
    <cfRule type="containsBlanks" dxfId="3903" priority="7008">
      <formula>LEN(TRIM(Q409))=0</formula>
    </cfRule>
    <cfRule type="cellIs" dxfId="3902" priority="7017" operator="equal">
      <formula>"REQUERIMIENTOS SUBSANADOS"</formula>
    </cfRule>
    <cfRule type="containsText" dxfId="3901" priority="7023" operator="containsText" text="NO SUBSANABLE">
      <formula>NOT(ISERROR(SEARCH("NO SUBSANABLE",Q409)))</formula>
    </cfRule>
    <cfRule type="containsText" dxfId="3900" priority="7024" operator="containsText" text="PENDIENTES POR SUBSANAR">
      <formula>NOT(ISERROR(SEARCH("PENDIENTES POR SUBSANAR",Q409)))</formula>
    </cfRule>
    <cfRule type="containsText" dxfId="3899" priority="7025" operator="containsText" text="SIN OBSERVACIÓN">
      <formula>NOT(ISERROR(SEARCH("SIN OBSERVACIÓN",Q409)))</formula>
    </cfRule>
  </conditionalFormatting>
  <conditionalFormatting sqref="R409">
    <cfRule type="containsBlanks" dxfId="3898" priority="7007">
      <formula>LEN(TRIM(R409))=0</formula>
    </cfRule>
    <cfRule type="cellIs" dxfId="3897" priority="7009" operator="equal">
      <formula>"NO CUMPLEN CON LO SOLICITADO"</formula>
    </cfRule>
    <cfRule type="cellIs" dxfId="3896" priority="7010" operator="equal">
      <formula>"CUMPLEN CON LO SOLICITADO"</formula>
    </cfRule>
    <cfRule type="cellIs" dxfId="3895" priority="7011" operator="equal">
      <formula>"PENDIENTES"</formula>
    </cfRule>
    <cfRule type="cellIs" dxfId="3894" priority="7012" operator="equal">
      <formula>"NINGUNO"</formula>
    </cfRule>
  </conditionalFormatting>
  <conditionalFormatting sqref="O412">
    <cfRule type="cellIs" dxfId="3893" priority="6992" operator="equal">
      <formula>"PENDIENTE POR DESCRIPCIÓN"</formula>
    </cfRule>
    <cfRule type="cellIs" dxfId="3892" priority="6996" operator="equal">
      <formula>"DESCRIPCIÓN INSUFICIENTE"</formula>
    </cfRule>
    <cfRule type="cellIs" dxfId="3891" priority="6997" operator="equal">
      <formula>"NO ESTÁ ACORDE A ITEM 5.2.1 (T.R.)"</formula>
    </cfRule>
    <cfRule type="cellIs" dxfId="3890" priority="6998" operator="equal">
      <formula>"ACORDE A ITEM 5.2.1 (T.R.)"</formula>
    </cfRule>
  </conditionalFormatting>
  <conditionalFormatting sqref="O415">
    <cfRule type="cellIs" dxfId="3889" priority="6970" operator="equal">
      <formula>"PENDIENTE POR DESCRIPCIÓN"</formula>
    </cfRule>
    <cfRule type="cellIs" dxfId="3888" priority="6974" operator="equal">
      <formula>"DESCRIPCIÓN INSUFICIENTE"</formula>
    </cfRule>
    <cfRule type="cellIs" dxfId="3887" priority="6975" operator="equal">
      <formula>"NO ESTÁ ACORDE A ITEM 5.2.1 (T.R.)"</formula>
    </cfRule>
    <cfRule type="cellIs" dxfId="3886" priority="6976" operator="equal">
      <formula>"ACORDE A ITEM 5.2.1 (T.R.)"</formula>
    </cfRule>
  </conditionalFormatting>
  <conditionalFormatting sqref="O418">
    <cfRule type="cellIs" dxfId="3885" priority="6948" operator="equal">
      <formula>"PENDIENTE POR DESCRIPCIÓN"</formula>
    </cfRule>
    <cfRule type="cellIs" dxfId="3884" priority="6952" operator="equal">
      <formula>"DESCRIPCIÓN INSUFICIENTE"</formula>
    </cfRule>
    <cfRule type="cellIs" dxfId="3883" priority="6953" operator="equal">
      <formula>"NO ESTÁ ACORDE A ITEM 5.2.1 (T.R.)"</formula>
    </cfRule>
    <cfRule type="cellIs" dxfId="3882" priority="6954" operator="equal">
      <formula>"ACORDE A ITEM 5.2.1 (T.R.)"</formula>
    </cfRule>
  </conditionalFormatting>
  <conditionalFormatting sqref="O421">
    <cfRule type="cellIs" dxfId="3881" priority="6926" operator="equal">
      <formula>"PENDIENTE POR DESCRIPCIÓN"</formula>
    </cfRule>
    <cfRule type="cellIs" dxfId="3880" priority="6930" operator="equal">
      <formula>"DESCRIPCIÓN INSUFICIENTE"</formula>
    </cfRule>
    <cfRule type="cellIs" dxfId="3879" priority="6931" operator="equal">
      <formula>"NO ESTÁ ACORDE A ITEM 5.2.1 (T.R.)"</formula>
    </cfRule>
    <cfRule type="cellIs" dxfId="3878" priority="6932" operator="equal">
      <formula>"ACORDE A ITEM 5.2.1 (T.R.)"</formula>
    </cfRule>
  </conditionalFormatting>
  <conditionalFormatting sqref="N431">
    <cfRule type="expression" dxfId="3877" priority="6916">
      <formula>N431=" "</formula>
    </cfRule>
    <cfRule type="expression" dxfId="3876" priority="6917">
      <formula>N431="NO PRESENTÓ CERTIFICADO"</formula>
    </cfRule>
    <cfRule type="expression" dxfId="3875" priority="6918">
      <formula>N431="PRESENTÓ CERTIFICADO"</formula>
    </cfRule>
  </conditionalFormatting>
  <conditionalFormatting sqref="O431">
    <cfRule type="cellIs" dxfId="3874" priority="6912" operator="equal">
      <formula>"PENDIENTE POR DESCRIPCIÓN"</formula>
    </cfRule>
    <cfRule type="cellIs" dxfId="3873" priority="6913" operator="equal">
      <formula>"DESCRIPCIÓN INSUFICIENTE"</formula>
    </cfRule>
    <cfRule type="cellIs" dxfId="3872" priority="6914" operator="equal">
      <formula>"NO ESTÁ ACORDE A ITEM 5.2.1 (T.R.)"</formula>
    </cfRule>
    <cfRule type="cellIs" dxfId="3871" priority="6915" operator="equal">
      <formula>"ACORDE A ITEM 5.2.1 (T.R.)"</formula>
    </cfRule>
  </conditionalFormatting>
  <conditionalFormatting sqref="N453">
    <cfRule type="expression" dxfId="3870" priority="6887">
      <formula>N453=" "</formula>
    </cfRule>
    <cfRule type="expression" dxfId="3869" priority="6888">
      <formula>N453="NO PRESENTÓ CERTIFICADO"</formula>
    </cfRule>
    <cfRule type="expression" dxfId="3868" priority="6889">
      <formula>N453="PRESENTÓ CERTIFICADO"</formula>
    </cfRule>
  </conditionalFormatting>
  <conditionalFormatting sqref="P453">
    <cfRule type="expression" dxfId="3867" priority="6874">
      <formula>Q453="NO SUBSANABLE"</formula>
    </cfRule>
    <cfRule type="expression" dxfId="3866" priority="6876">
      <formula>Q453="REQUERIMIENTOS SUBSANADOS"</formula>
    </cfRule>
    <cfRule type="expression" dxfId="3865" priority="6877">
      <formula>Q453="PENDIENTES POR SUBSANAR"</formula>
    </cfRule>
    <cfRule type="expression" dxfId="3864" priority="6882">
      <formula>Q453="SIN OBSERVACIÓN"</formula>
    </cfRule>
    <cfRule type="containsBlanks" dxfId="3863" priority="6883">
      <formula>LEN(TRIM(P453))=0</formula>
    </cfRule>
  </conditionalFormatting>
  <conditionalFormatting sqref="O453">
    <cfRule type="cellIs" dxfId="3862" priority="6875" operator="equal">
      <formula>"PENDIENTE POR DESCRIPCIÓN"</formula>
    </cfRule>
    <cfRule type="cellIs" dxfId="3861" priority="6879" operator="equal">
      <formula>"DESCRIPCIÓN INSUFICIENTE"</formula>
    </cfRule>
    <cfRule type="cellIs" dxfId="3860" priority="6880" operator="equal">
      <formula>"NO ESTÁ ACORDE A ITEM 5.2.1 (T.R.)"</formula>
    </cfRule>
    <cfRule type="cellIs" dxfId="3859" priority="6881" operator="equal">
      <formula>"ACORDE A ITEM 5.2.1 (T.R.)"</formula>
    </cfRule>
  </conditionalFormatting>
  <conditionalFormatting sqref="Q453">
    <cfRule type="containsBlanks" dxfId="3858" priority="6869">
      <formula>LEN(TRIM(Q453))=0</formula>
    </cfRule>
    <cfRule type="cellIs" dxfId="3857" priority="6878" operator="equal">
      <formula>"REQUERIMIENTOS SUBSANADOS"</formula>
    </cfRule>
    <cfRule type="containsText" dxfId="3856" priority="6884" operator="containsText" text="NO SUBSANABLE">
      <formula>NOT(ISERROR(SEARCH("NO SUBSANABLE",Q453)))</formula>
    </cfRule>
    <cfRule type="containsText" dxfId="3855" priority="6885" operator="containsText" text="PENDIENTES POR SUBSANAR">
      <formula>NOT(ISERROR(SEARCH("PENDIENTES POR SUBSANAR",Q453)))</formula>
    </cfRule>
    <cfRule type="containsText" dxfId="3854" priority="6886" operator="containsText" text="SIN OBSERVACIÓN">
      <formula>NOT(ISERROR(SEARCH("SIN OBSERVACIÓN",Q453)))</formula>
    </cfRule>
  </conditionalFormatting>
  <conditionalFormatting sqref="R453">
    <cfRule type="containsBlanks" dxfId="3853" priority="6868">
      <formula>LEN(TRIM(R453))=0</formula>
    </cfRule>
    <cfRule type="cellIs" dxfId="3852" priority="6870" operator="equal">
      <formula>"NO CUMPLEN CON LO SOLICITADO"</formula>
    </cfRule>
    <cfRule type="cellIs" dxfId="3851" priority="6871" operator="equal">
      <formula>"CUMPLEN CON LO SOLICITADO"</formula>
    </cfRule>
    <cfRule type="cellIs" dxfId="3850" priority="6872" operator="equal">
      <formula>"PENDIENTES"</formula>
    </cfRule>
    <cfRule type="cellIs" dxfId="3849" priority="6873" operator="equal">
      <formula>"NINGUNO"</formula>
    </cfRule>
  </conditionalFormatting>
  <conditionalFormatting sqref="P478">
    <cfRule type="expression" dxfId="3848" priority="6852">
      <formula>Q478="NO SUBSANABLE"</formula>
    </cfRule>
    <cfRule type="expression" dxfId="3847" priority="6854">
      <formula>Q478="REQUERIMIENTOS SUBSANADOS"</formula>
    </cfRule>
    <cfRule type="expression" dxfId="3846" priority="6855">
      <formula>Q478="PENDIENTES POR SUBSANAR"</formula>
    </cfRule>
    <cfRule type="expression" dxfId="3845" priority="6860">
      <formula>Q478="SIN OBSERVACIÓN"</formula>
    </cfRule>
    <cfRule type="containsBlanks" dxfId="3844" priority="6861">
      <formula>LEN(TRIM(P478))=0</formula>
    </cfRule>
  </conditionalFormatting>
  <conditionalFormatting sqref="Q478">
    <cfRule type="containsBlanks" dxfId="3843" priority="6847">
      <formula>LEN(TRIM(Q478))=0</formula>
    </cfRule>
    <cfRule type="cellIs" dxfId="3842" priority="6856" operator="equal">
      <formula>"REQUERIMIENTOS SUBSANADOS"</formula>
    </cfRule>
    <cfRule type="containsText" dxfId="3841" priority="6862" operator="containsText" text="NO SUBSANABLE">
      <formula>NOT(ISERROR(SEARCH("NO SUBSANABLE",Q478)))</formula>
    </cfRule>
    <cfRule type="containsText" dxfId="3840" priority="6863" operator="containsText" text="PENDIENTES POR SUBSANAR">
      <formula>NOT(ISERROR(SEARCH("PENDIENTES POR SUBSANAR",Q478)))</formula>
    </cfRule>
    <cfRule type="containsText" dxfId="3839" priority="6864" operator="containsText" text="SIN OBSERVACIÓN">
      <formula>NOT(ISERROR(SEARCH("SIN OBSERVACIÓN",Q478)))</formula>
    </cfRule>
  </conditionalFormatting>
  <conditionalFormatting sqref="R478">
    <cfRule type="containsBlanks" dxfId="3838" priority="6846">
      <formula>LEN(TRIM(R478))=0</formula>
    </cfRule>
    <cfRule type="cellIs" dxfId="3837" priority="6848" operator="equal">
      <formula>"NO CUMPLEN CON LO SOLICITADO"</formula>
    </cfRule>
    <cfRule type="cellIs" dxfId="3836" priority="6849" operator="equal">
      <formula>"CUMPLEN CON LO SOLICITADO"</formula>
    </cfRule>
    <cfRule type="cellIs" dxfId="3835" priority="6850" operator="equal">
      <formula>"PENDIENTES"</formula>
    </cfRule>
    <cfRule type="cellIs" dxfId="3834" priority="6851" operator="equal">
      <formula>"NINGUNO"</formula>
    </cfRule>
  </conditionalFormatting>
  <conditionalFormatting sqref="P484">
    <cfRule type="expression" dxfId="3833" priority="6830">
      <formula>Q484="NO SUBSANABLE"</formula>
    </cfRule>
    <cfRule type="expression" dxfId="3832" priority="6832">
      <formula>Q484="REQUERIMIENTOS SUBSANADOS"</formula>
    </cfRule>
    <cfRule type="expression" dxfId="3831" priority="6833">
      <formula>Q484="PENDIENTES POR SUBSANAR"</formula>
    </cfRule>
    <cfRule type="expression" dxfId="3830" priority="6838">
      <formula>Q484="SIN OBSERVACIÓN"</formula>
    </cfRule>
    <cfRule type="containsBlanks" dxfId="3829" priority="6839">
      <formula>LEN(TRIM(P484))=0</formula>
    </cfRule>
  </conditionalFormatting>
  <conditionalFormatting sqref="N475">
    <cfRule type="expression" dxfId="3828" priority="6821">
      <formula>N475=" "</formula>
    </cfRule>
    <cfRule type="expression" dxfId="3827" priority="6822">
      <formula>N475="NO PRESENTÓ CERTIFICADO"</formula>
    </cfRule>
    <cfRule type="expression" dxfId="3826" priority="6823">
      <formula>N475="PRESENTÓ CERTIFICADO"</formula>
    </cfRule>
  </conditionalFormatting>
  <conditionalFormatting sqref="P475">
    <cfRule type="expression" dxfId="3825" priority="6808">
      <formula>Q475="NO SUBSANABLE"</formula>
    </cfRule>
    <cfRule type="expression" dxfId="3824" priority="6810">
      <formula>Q475="REQUERIMIENTOS SUBSANADOS"</formula>
    </cfRule>
    <cfRule type="expression" dxfId="3823" priority="6811">
      <formula>Q475="PENDIENTES POR SUBSANAR"</formula>
    </cfRule>
    <cfRule type="expression" dxfId="3822" priority="6816">
      <formula>Q475="SIN OBSERVACIÓN"</formula>
    </cfRule>
    <cfRule type="containsBlanks" dxfId="3821" priority="6817">
      <formula>LEN(TRIM(P475))=0</formula>
    </cfRule>
  </conditionalFormatting>
  <conditionalFormatting sqref="O475">
    <cfRule type="cellIs" dxfId="3820" priority="6809" operator="equal">
      <formula>"PENDIENTE POR DESCRIPCIÓN"</formula>
    </cfRule>
    <cfRule type="cellIs" dxfId="3819" priority="6813" operator="equal">
      <formula>"DESCRIPCIÓN INSUFICIENTE"</formula>
    </cfRule>
    <cfRule type="cellIs" dxfId="3818" priority="6814" operator="equal">
      <formula>"NO ESTÁ ACORDE A ITEM 5.2.1 (T.R.)"</formula>
    </cfRule>
    <cfRule type="cellIs" dxfId="3817" priority="6815" operator="equal">
      <formula>"ACORDE A ITEM 5.2.1 (T.R.)"</formula>
    </cfRule>
  </conditionalFormatting>
  <conditionalFormatting sqref="P487">
    <cfRule type="expression" dxfId="3816" priority="6786">
      <formula>Q487="NO SUBSANABLE"</formula>
    </cfRule>
    <cfRule type="expression" dxfId="3815" priority="6788">
      <formula>Q487="REQUERIMIENTOS SUBSANADOS"</formula>
    </cfRule>
    <cfRule type="expression" dxfId="3814" priority="6789">
      <formula>Q487="PENDIENTES POR SUBSANAR"</formula>
    </cfRule>
    <cfRule type="expression" dxfId="3813" priority="6794">
      <formula>Q487="SIN OBSERVACIÓN"</formula>
    </cfRule>
    <cfRule type="containsBlanks" dxfId="3812" priority="6795">
      <formula>LEN(TRIM(P487))=0</formula>
    </cfRule>
  </conditionalFormatting>
  <conditionalFormatting sqref="Q487">
    <cfRule type="containsBlanks" dxfId="3811" priority="6781">
      <formula>LEN(TRIM(Q487))=0</formula>
    </cfRule>
    <cfRule type="cellIs" dxfId="3810" priority="6790" operator="equal">
      <formula>"REQUERIMIENTOS SUBSANADOS"</formula>
    </cfRule>
    <cfRule type="containsText" dxfId="3809" priority="6796" operator="containsText" text="NO SUBSANABLE">
      <formula>NOT(ISERROR(SEARCH("NO SUBSANABLE",Q487)))</formula>
    </cfRule>
    <cfRule type="containsText" dxfId="3808" priority="6797" operator="containsText" text="PENDIENTES POR SUBSANAR">
      <formula>NOT(ISERROR(SEARCH("PENDIENTES POR SUBSANAR",Q487)))</formula>
    </cfRule>
    <cfRule type="containsText" dxfId="3807" priority="6798" operator="containsText" text="SIN OBSERVACIÓN">
      <formula>NOT(ISERROR(SEARCH("SIN OBSERVACIÓN",Q487)))</formula>
    </cfRule>
  </conditionalFormatting>
  <conditionalFormatting sqref="R487">
    <cfRule type="containsBlanks" dxfId="3806" priority="6780">
      <formula>LEN(TRIM(R487))=0</formula>
    </cfRule>
    <cfRule type="cellIs" dxfId="3805" priority="6782" operator="equal">
      <formula>"NO CUMPLEN CON LO SOLICITADO"</formula>
    </cfRule>
    <cfRule type="cellIs" dxfId="3804" priority="6783" operator="equal">
      <formula>"CUMPLEN CON LO SOLICITADO"</formula>
    </cfRule>
    <cfRule type="cellIs" dxfId="3803" priority="6784" operator="equal">
      <formula>"PENDIENTES"</formula>
    </cfRule>
    <cfRule type="cellIs" dxfId="3802" priority="6785" operator="equal">
      <formula>"NINGUNO"</formula>
    </cfRule>
  </conditionalFormatting>
  <conditionalFormatting sqref="N481">
    <cfRule type="expression" dxfId="3801" priority="6777">
      <formula>N481=" "</formula>
    </cfRule>
    <cfRule type="expression" dxfId="3800" priority="6778">
      <formula>N481="NO PRESENTÓ CERTIFICADO"</formula>
    </cfRule>
    <cfRule type="expression" dxfId="3799" priority="6779">
      <formula>N481="PRESENTÓ CERTIFICADO"</formula>
    </cfRule>
  </conditionalFormatting>
  <conditionalFormatting sqref="P481">
    <cfRule type="expression" dxfId="3798" priority="6764">
      <formula>Q481="NO SUBSANABLE"</formula>
    </cfRule>
    <cfRule type="expression" dxfId="3797" priority="6766">
      <formula>Q481="REQUERIMIENTOS SUBSANADOS"</formula>
    </cfRule>
    <cfRule type="expression" dxfId="3796" priority="6767">
      <formula>Q481="PENDIENTES POR SUBSANAR"</formula>
    </cfRule>
    <cfRule type="expression" dxfId="3795" priority="6772">
      <formula>Q481="SIN OBSERVACIÓN"</formula>
    </cfRule>
    <cfRule type="containsBlanks" dxfId="3794" priority="6773">
      <formula>LEN(TRIM(P481))=0</formula>
    </cfRule>
  </conditionalFormatting>
  <conditionalFormatting sqref="O481">
    <cfRule type="cellIs" dxfId="3793" priority="6765" operator="equal">
      <formula>"PENDIENTE POR DESCRIPCIÓN"</formula>
    </cfRule>
    <cfRule type="cellIs" dxfId="3792" priority="6769" operator="equal">
      <formula>"DESCRIPCIÓN INSUFICIENTE"</formula>
    </cfRule>
    <cfRule type="cellIs" dxfId="3791" priority="6770" operator="equal">
      <formula>"NO ESTÁ ACORDE A ITEM 5.2.1 (T.R.)"</formula>
    </cfRule>
    <cfRule type="cellIs" dxfId="3790" priority="6771" operator="equal">
      <formula>"ACORDE A ITEM 5.2.1 (T.R.)"</formula>
    </cfRule>
  </conditionalFormatting>
  <conditionalFormatting sqref="Q481">
    <cfRule type="containsBlanks" dxfId="3789" priority="6759">
      <formula>LEN(TRIM(Q481))=0</formula>
    </cfRule>
    <cfRule type="cellIs" dxfId="3788" priority="6768" operator="equal">
      <formula>"REQUERIMIENTOS SUBSANADOS"</formula>
    </cfRule>
    <cfRule type="containsText" dxfId="3787" priority="6774" operator="containsText" text="NO SUBSANABLE">
      <formula>NOT(ISERROR(SEARCH("NO SUBSANABLE",Q481)))</formula>
    </cfRule>
    <cfRule type="containsText" dxfId="3786" priority="6775" operator="containsText" text="PENDIENTES POR SUBSANAR">
      <formula>NOT(ISERROR(SEARCH("PENDIENTES POR SUBSANAR",Q481)))</formula>
    </cfRule>
    <cfRule type="containsText" dxfId="3785" priority="6776" operator="containsText" text="SIN OBSERVACIÓN">
      <formula>NOT(ISERROR(SEARCH("SIN OBSERVACIÓN",Q481)))</formula>
    </cfRule>
  </conditionalFormatting>
  <conditionalFormatting sqref="R481">
    <cfRule type="containsBlanks" dxfId="3784" priority="6758">
      <formula>LEN(TRIM(R481))=0</formula>
    </cfRule>
    <cfRule type="cellIs" dxfId="3783" priority="6760" operator="equal">
      <formula>"NO CUMPLEN CON LO SOLICITADO"</formula>
    </cfRule>
    <cfRule type="cellIs" dxfId="3782" priority="6761" operator="equal">
      <formula>"CUMPLEN CON LO SOLICITADO"</formula>
    </cfRule>
    <cfRule type="cellIs" dxfId="3781" priority="6762" operator="equal">
      <formula>"PENDIENTES"</formula>
    </cfRule>
    <cfRule type="cellIs" dxfId="3780" priority="6763" operator="equal">
      <formula>"NINGUNO"</formula>
    </cfRule>
  </conditionalFormatting>
  <conditionalFormatting sqref="N497">
    <cfRule type="expression" dxfId="3779" priority="6755">
      <formula>N497=" "</formula>
    </cfRule>
    <cfRule type="expression" dxfId="3778" priority="6756">
      <formula>N497="NO PRESENTÓ CERTIFICADO"</formula>
    </cfRule>
    <cfRule type="expression" dxfId="3777" priority="6757">
      <formula>N497="PRESENTÓ CERTIFICADO"</formula>
    </cfRule>
  </conditionalFormatting>
  <conditionalFormatting sqref="P497">
    <cfRule type="expression" dxfId="3776" priority="6742">
      <formula>Q497="NO SUBSANABLE"</formula>
    </cfRule>
    <cfRule type="expression" dxfId="3775" priority="6744">
      <formula>Q497="REQUERIMIENTOS SUBSANADOS"</formula>
    </cfRule>
    <cfRule type="expression" dxfId="3774" priority="6745">
      <formula>Q497="PENDIENTES POR SUBSANAR"</formula>
    </cfRule>
    <cfRule type="expression" dxfId="3773" priority="6750">
      <formula>Q497="SIN OBSERVACIÓN"</formula>
    </cfRule>
    <cfRule type="containsBlanks" dxfId="3772" priority="6751">
      <formula>LEN(TRIM(P497))=0</formula>
    </cfRule>
  </conditionalFormatting>
  <conditionalFormatting sqref="O497">
    <cfRule type="cellIs" dxfId="3771" priority="6743" operator="equal">
      <formula>"PENDIENTE POR DESCRIPCIÓN"</formula>
    </cfRule>
    <cfRule type="cellIs" dxfId="3770" priority="6747" operator="equal">
      <formula>"DESCRIPCIÓN INSUFICIENTE"</formula>
    </cfRule>
    <cfRule type="cellIs" dxfId="3769" priority="6748" operator="equal">
      <formula>"NO ESTÁ ACORDE A ITEM 5.2.1 (T.R.)"</formula>
    </cfRule>
    <cfRule type="cellIs" dxfId="3768" priority="6749" operator="equal">
      <formula>"ACORDE A ITEM 5.2.1 (T.R.)"</formula>
    </cfRule>
  </conditionalFormatting>
  <conditionalFormatting sqref="P503">
    <cfRule type="expression" dxfId="3767" priority="6707">
      <formula>Q503="NO SUBSANABLE"</formula>
    </cfRule>
    <cfRule type="expression" dxfId="3766" priority="6708">
      <formula>Q503="REQUERIMIENTOS SUBSANADOS"</formula>
    </cfRule>
    <cfRule type="expression" dxfId="3765" priority="6709">
      <formula>Q503="PENDIENTES POR SUBSANAR"</formula>
    </cfRule>
    <cfRule type="expression" dxfId="3764" priority="6710">
      <formula>Q503="SIN OBSERVACIÓN"</formula>
    </cfRule>
    <cfRule type="containsBlanks" dxfId="3763" priority="6711">
      <formula>LEN(TRIM(P503))=0</formula>
    </cfRule>
  </conditionalFormatting>
  <conditionalFormatting sqref="N519">
    <cfRule type="expression" dxfId="3762" priority="6694">
      <formula>N519=" "</formula>
    </cfRule>
    <cfRule type="expression" dxfId="3761" priority="6695">
      <formula>N519="NO PRESENTÓ CERTIFICADO"</formula>
    </cfRule>
    <cfRule type="expression" dxfId="3760" priority="6696">
      <formula>N519="PRESENTÓ CERTIFICADO"</formula>
    </cfRule>
  </conditionalFormatting>
  <conditionalFormatting sqref="P519">
    <cfRule type="expression" dxfId="3759" priority="6681">
      <formula>Q519="NO SUBSANABLE"</formula>
    </cfRule>
    <cfRule type="expression" dxfId="3758" priority="6683">
      <formula>Q519="REQUERIMIENTOS SUBSANADOS"</formula>
    </cfRule>
    <cfRule type="expression" dxfId="3757" priority="6684">
      <formula>Q519="PENDIENTES POR SUBSANAR"</formula>
    </cfRule>
    <cfRule type="expression" dxfId="3756" priority="6689">
      <formula>Q519="SIN OBSERVACIÓN"</formula>
    </cfRule>
    <cfRule type="containsBlanks" dxfId="3755" priority="6690">
      <formula>LEN(TRIM(P519))=0</formula>
    </cfRule>
  </conditionalFormatting>
  <conditionalFormatting sqref="Q519">
    <cfRule type="containsBlanks" dxfId="3754" priority="6676">
      <formula>LEN(TRIM(Q519))=0</formula>
    </cfRule>
    <cfRule type="cellIs" dxfId="3753" priority="6685" operator="equal">
      <formula>"REQUERIMIENTOS SUBSANADOS"</formula>
    </cfRule>
    <cfRule type="containsText" dxfId="3752" priority="6691" operator="containsText" text="NO SUBSANABLE">
      <formula>NOT(ISERROR(SEARCH("NO SUBSANABLE",Q519)))</formula>
    </cfRule>
    <cfRule type="containsText" dxfId="3751" priority="6692" operator="containsText" text="PENDIENTES POR SUBSANAR">
      <formula>NOT(ISERROR(SEARCH("PENDIENTES POR SUBSANAR",Q519)))</formula>
    </cfRule>
    <cfRule type="containsText" dxfId="3750" priority="6693" operator="containsText" text="SIN OBSERVACIÓN">
      <formula>NOT(ISERROR(SEARCH("SIN OBSERVACIÓN",Q519)))</formula>
    </cfRule>
  </conditionalFormatting>
  <conditionalFormatting sqref="R519">
    <cfRule type="containsBlanks" dxfId="3749" priority="6675">
      <formula>LEN(TRIM(R519))=0</formula>
    </cfRule>
    <cfRule type="cellIs" dxfId="3748" priority="6677" operator="equal">
      <formula>"NO CUMPLEN CON LO SOLICITADO"</formula>
    </cfRule>
    <cfRule type="cellIs" dxfId="3747" priority="6678" operator="equal">
      <formula>"CUMPLEN CON LO SOLICITADO"</formula>
    </cfRule>
    <cfRule type="cellIs" dxfId="3746" priority="6679" operator="equal">
      <formula>"PENDIENTES"</formula>
    </cfRule>
    <cfRule type="cellIs" dxfId="3745" priority="6680" operator="equal">
      <formula>"NINGUNO"</formula>
    </cfRule>
  </conditionalFormatting>
  <conditionalFormatting sqref="P201">
    <cfRule type="expression" dxfId="3744" priority="6643">
      <formula>Q201="NO SUBSANABLE"</formula>
    </cfRule>
    <cfRule type="expression" dxfId="3743" priority="6645">
      <formula>Q201="REQUERIMIENTOS SUBSANADOS"</formula>
    </cfRule>
    <cfRule type="expression" dxfId="3742" priority="6646">
      <formula>Q201="PENDIENTES POR SUBSANAR"</formula>
    </cfRule>
    <cfRule type="expression" dxfId="3741" priority="6651">
      <formula>Q201="SIN OBSERVACIÓN"</formula>
    </cfRule>
    <cfRule type="containsBlanks" dxfId="3740" priority="6652">
      <formula>LEN(TRIM(P201))=0</formula>
    </cfRule>
  </conditionalFormatting>
  <conditionalFormatting sqref="S66">
    <cfRule type="cellIs" dxfId="3739" priority="6485" operator="greaterThan">
      <formula>0</formula>
    </cfRule>
    <cfRule type="cellIs" dxfId="3738" priority="6486" operator="equal">
      <formula>0</formula>
    </cfRule>
  </conditionalFormatting>
  <conditionalFormatting sqref="B270">
    <cfRule type="cellIs" dxfId="3737" priority="5853" operator="equal">
      <formula>"NO CUMPLE CON LA EXPERIENCIA REQUERIDA"</formula>
    </cfRule>
    <cfRule type="cellIs" dxfId="3736" priority="5854" operator="equal">
      <formula>"CUMPLE CON LA EXPERIENCIA REQUERIDA"</formula>
    </cfRule>
  </conditionalFormatting>
  <conditionalFormatting sqref="L13">
    <cfRule type="cellIs" dxfId="3735" priority="5011" operator="equal">
      <formula>"NO CUMPLE"</formula>
    </cfRule>
    <cfRule type="cellIs" dxfId="3734" priority="5012" operator="equal">
      <formula>"CUMPLE"</formula>
    </cfRule>
  </conditionalFormatting>
  <conditionalFormatting sqref="J16">
    <cfRule type="cellIs" dxfId="3733" priority="5009" operator="equal">
      <formula>"NO CUMPLE"</formula>
    </cfRule>
    <cfRule type="cellIs" dxfId="3732" priority="5010" operator="equal">
      <formula>"CUMPLE"</formula>
    </cfRule>
  </conditionalFormatting>
  <conditionalFormatting sqref="J18">
    <cfRule type="cellIs" dxfId="3731" priority="5007" operator="equal">
      <formula>"NO CUMPLE"</formula>
    </cfRule>
    <cfRule type="cellIs" dxfId="3730" priority="5008" operator="equal">
      <formula>"CUMPLE"</formula>
    </cfRule>
  </conditionalFormatting>
  <conditionalFormatting sqref="O13">
    <cfRule type="cellIs" dxfId="3729" priority="4999" operator="equal">
      <formula>"PENDIENTE POR DESCRIPCIÓN"</formula>
    </cfRule>
    <cfRule type="cellIs" dxfId="3728" priority="5000" operator="equal">
      <formula>"DESCRIPCIÓN INSUFICIENTE"</formula>
    </cfRule>
    <cfRule type="cellIs" dxfId="3727" priority="5001" operator="equal">
      <formula>"NO ESTÁ ACORDE A ITEM 5.2.1 (T.R.)"</formula>
    </cfRule>
    <cfRule type="cellIs" dxfId="3726" priority="5002" operator="equal">
      <formula>"ACORDE A ITEM 5.3 (T.R.)"</formula>
    </cfRule>
  </conditionalFormatting>
  <conditionalFormatting sqref="H38 H41">
    <cfRule type="notContainsBlanks" dxfId="3725" priority="4983">
      <formula>LEN(TRIM(H38))&gt;0</formula>
    </cfRule>
  </conditionalFormatting>
  <conditionalFormatting sqref="I38 I41">
    <cfRule type="notContainsBlanks" dxfId="3724" priority="4982">
      <formula>LEN(TRIM(I38))&gt;0</formula>
    </cfRule>
  </conditionalFormatting>
  <conditionalFormatting sqref="H66">
    <cfRule type="notContainsBlanks" dxfId="3723" priority="4930">
      <formula>LEN(TRIM(H66))&gt;0</formula>
    </cfRule>
  </conditionalFormatting>
  <conditionalFormatting sqref="J81">
    <cfRule type="cellIs" dxfId="3722" priority="2692" operator="equal">
      <formula>"NO CUMPLE"</formula>
    </cfRule>
    <cfRule type="cellIs" dxfId="3721" priority="2693" operator="equal">
      <formula>"CUMPLE"</formula>
    </cfRule>
  </conditionalFormatting>
  <conditionalFormatting sqref="J79">
    <cfRule type="cellIs" dxfId="3720" priority="2688" operator="equal">
      <formula>"NO CUMPLE"</formula>
    </cfRule>
    <cfRule type="cellIs" dxfId="3719" priority="2689" operator="equal">
      <formula>"CUMPLE"</formula>
    </cfRule>
  </conditionalFormatting>
  <conditionalFormatting sqref="L80">
    <cfRule type="cellIs" dxfId="3718" priority="2686" operator="equal">
      <formula>"NO CUMPLE"</formula>
    </cfRule>
    <cfRule type="cellIs" dxfId="3717" priority="2687" operator="equal">
      <formula>"CUMPLE"</formula>
    </cfRule>
  </conditionalFormatting>
  <conditionalFormatting sqref="L106">
    <cfRule type="cellIs" dxfId="3716" priority="2670" operator="equal">
      <formula>"NO CUMPLE"</formula>
    </cfRule>
    <cfRule type="cellIs" dxfId="3715" priority="2671" operator="equal">
      <formula>"CUMPLE"</formula>
    </cfRule>
  </conditionalFormatting>
  <conditionalFormatting sqref="L109">
    <cfRule type="cellIs" dxfId="3714" priority="2660" operator="equal">
      <formula>"NO CUMPLE"</formula>
    </cfRule>
    <cfRule type="cellIs" dxfId="3713" priority="2661" operator="equal">
      <formula>"CUMPLE"</formula>
    </cfRule>
  </conditionalFormatting>
  <conditionalFormatting sqref="N66">
    <cfRule type="expression" dxfId="3712" priority="4873">
      <formula>N66=" "</formula>
    </cfRule>
    <cfRule type="expression" dxfId="3711" priority="4874">
      <formula>N66="NO PRESENTÓ CERTIFICADO"</formula>
    </cfRule>
    <cfRule type="expression" dxfId="3710" priority="4875">
      <formula>N66="PRESENTÓ CERTIFICADO"</formula>
    </cfRule>
  </conditionalFormatting>
  <conditionalFormatting sqref="O66">
    <cfRule type="cellIs" dxfId="3709" priority="4869" operator="equal">
      <formula>"PENDIENTE POR DESCRIPCIÓN"</formula>
    </cfRule>
    <cfRule type="cellIs" dxfId="3708" priority="4870" operator="equal">
      <formula>"DESCRIPCIÓN INSUFICIENTE"</formula>
    </cfRule>
    <cfRule type="cellIs" dxfId="3707" priority="4871" operator="equal">
      <formula>"NO ESTÁ ACORDE A ITEM 5.2.1 (T.R.)"</formula>
    </cfRule>
    <cfRule type="cellIs" dxfId="3706" priority="4872" operator="equal">
      <formula>"ACORDE A ITEM 5.2.1 (T.R.)"</formula>
    </cfRule>
  </conditionalFormatting>
  <conditionalFormatting sqref="Q66">
    <cfRule type="containsBlanks" dxfId="3705" priority="4840">
      <formula>LEN(TRIM(Q66))=0</formula>
    </cfRule>
    <cfRule type="cellIs" dxfId="3704" priority="4845" operator="equal">
      <formula>"REQUERIMIENTOS SUBSANADOS"</formula>
    </cfRule>
    <cfRule type="containsText" dxfId="3703" priority="4846" operator="containsText" text="NO SUBSANABLE">
      <formula>NOT(ISERROR(SEARCH("NO SUBSANABLE",Q66)))</formula>
    </cfRule>
    <cfRule type="containsText" dxfId="3702" priority="4847" operator="containsText" text="PENDIENTES POR SUBSANAR">
      <formula>NOT(ISERROR(SEARCH("PENDIENTES POR SUBSANAR",Q66)))</formula>
    </cfRule>
    <cfRule type="containsText" dxfId="3701" priority="4848" operator="containsText" text="SIN OBSERVACIÓN">
      <formula>NOT(ISERROR(SEARCH("SIN OBSERVACIÓN",Q66)))</formula>
    </cfRule>
  </conditionalFormatting>
  <conditionalFormatting sqref="R66">
    <cfRule type="containsBlanks" dxfId="3700" priority="4839">
      <formula>LEN(TRIM(R66))=0</formula>
    </cfRule>
    <cfRule type="cellIs" dxfId="3699" priority="4841" operator="equal">
      <formula>"NO CUMPLEN CON LO SOLICITADO"</formula>
    </cfRule>
    <cfRule type="cellIs" dxfId="3698" priority="4842" operator="equal">
      <formula>"CUMPLEN CON LO SOLICITADO"</formula>
    </cfRule>
    <cfRule type="cellIs" dxfId="3697" priority="4843" operator="equal">
      <formula>"PENDIENTES"</formula>
    </cfRule>
    <cfRule type="cellIs" dxfId="3696" priority="4844" operator="equal">
      <formula>"NINGUNO"</formula>
    </cfRule>
  </conditionalFormatting>
  <conditionalFormatting sqref="H88 H91">
    <cfRule type="notContainsBlanks" dxfId="3695" priority="4838">
      <formula>LEN(TRIM(H88))&gt;0</formula>
    </cfRule>
  </conditionalFormatting>
  <conditionalFormatting sqref="L111:L112">
    <cfRule type="cellIs" dxfId="3694" priority="2650" operator="equal">
      <formula>"NO CUMPLE"</formula>
    </cfRule>
    <cfRule type="cellIs" dxfId="3693" priority="2651" operator="equal">
      <formula>"CUMPLE"</formula>
    </cfRule>
  </conditionalFormatting>
  <conditionalFormatting sqref="N79 N82">
    <cfRule type="expression" dxfId="3692" priority="4789">
      <formula>N79=" "</formula>
    </cfRule>
    <cfRule type="expression" dxfId="3691" priority="4790">
      <formula>N79="NO PRESENTÓ CERTIFICADO"</formula>
    </cfRule>
    <cfRule type="expression" dxfId="3690" priority="4791">
      <formula>N79="PRESENTÓ CERTIFICADO"</formula>
    </cfRule>
  </conditionalFormatting>
  <conditionalFormatting sqref="O79 O82">
    <cfRule type="cellIs" dxfId="3689" priority="4785" operator="equal">
      <formula>"PENDIENTE POR DESCRIPCIÓN"</formula>
    </cfRule>
    <cfRule type="cellIs" dxfId="3688" priority="4786" operator="equal">
      <formula>"DESCRIPCIÓN INSUFICIENTE"</formula>
    </cfRule>
    <cfRule type="cellIs" dxfId="3687" priority="4787" operator="equal">
      <formula>"NO ESTÁ ACORDE A ITEM 5.2.1 (T.R.)"</formula>
    </cfRule>
    <cfRule type="cellIs" dxfId="3686" priority="4788" operator="equal">
      <formula>"ACORDE A ITEM 5.2.1 (T.R.)"</formula>
    </cfRule>
  </conditionalFormatting>
  <conditionalFormatting sqref="N88">
    <cfRule type="expression" dxfId="3685" priority="4775">
      <formula>N88=" "</formula>
    </cfRule>
    <cfRule type="expression" dxfId="3684" priority="4776">
      <formula>N88="NO PRESENTÓ CERTIFICADO"</formula>
    </cfRule>
    <cfRule type="expression" dxfId="3683" priority="4777">
      <formula>N88="PRESENTÓ CERTIFICADO"</formula>
    </cfRule>
  </conditionalFormatting>
  <conditionalFormatting sqref="O88">
    <cfRule type="cellIs" dxfId="3682" priority="4771" operator="equal">
      <formula>"PENDIENTE POR DESCRIPCIÓN"</formula>
    </cfRule>
    <cfRule type="cellIs" dxfId="3681" priority="4772" operator="equal">
      <formula>"DESCRIPCIÓN INSUFICIENTE"</formula>
    </cfRule>
    <cfRule type="cellIs" dxfId="3680" priority="4773" operator="equal">
      <formula>"NO ESTÁ ACORDE A ITEM 5.2.1 (T.R.)"</formula>
    </cfRule>
    <cfRule type="cellIs" dxfId="3679" priority="4774" operator="equal">
      <formula>"ACORDE A ITEM 5.2.1 (T.R.)"</formula>
    </cfRule>
  </conditionalFormatting>
  <conditionalFormatting sqref="N91">
    <cfRule type="expression" dxfId="3678" priority="4768">
      <formula>N91=" "</formula>
    </cfRule>
    <cfRule type="expression" dxfId="3677" priority="4769">
      <formula>N91="NO PRESENTÓ CERTIFICADO"</formula>
    </cfRule>
    <cfRule type="expression" dxfId="3676" priority="4770">
      <formula>N91="PRESENTÓ CERTIFICADO"</formula>
    </cfRule>
  </conditionalFormatting>
  <conditionalFormatting sqref="O91">
    <cfRule type="cellIs" dxfId="3675" priority="4764" operator="equal">
      <formula>"PENDIENTE POR DESCRIPCIÓN"</formula>
    </cfRule>
    <cfRule type="cellIs" dxfId="3674" priority="4765" operator="equal">
      <formula>"DESCRIPCIÓN INSUFICIENTE"</formula>
    </cfRule>
    <cfRule type="cellIs" dxfId="3673" priority="4766" operator="equal">
      <formula>"NO ESTÁ ACORDE A ITEM 5.2.1 (T.R.)"</formula>
    </cfRule>
    <cfRule type="cellIs" dxfId="3672" priority="4767" operator="equal">
      <formula>"ACORDE A ITEM 5.2.1 (T.R.)"</formula>
    </cfRule>
  </conditionalFormatting>
  <conditionalFormatting sqref="Q88">
    <cfRule type="containsBlanks" dxfId="3671" priority="4735">
      <formula>LEN(TRIM(Q88))=0</formula>
    </cfRule>
    <cfRule type="cellIs" dxfId="3670" priority="4740" operator="equal">
      <formula>"REQUERIMIENTOS SUBSANADOS"</formula>
    </cfRule>
    <cfRule type="containsText" dxfId="3669" priority="4741" operator="containsText" text="NO SUBSANABLE">
      <formula>NOT(ISERROR(SEARCH("NO SUBSANABLE",Q88)))</formula>
    </cfRule>
    <cfRule type="containsText" dxfId="3668" priority="4742" operator="containsText" text="PENDIENTES POR SUBSANAR">
      <formula>NOT(ISERROR(SEARCH("PENDIENTES POR SUBSANAR",Q88)))</formula>
    </cfRule>
    <cfRule type="containsText" dxfId="3667" priority="4743" operator="containsText" text="SIN OBSERVACIÓN">
      <formula>NOT(ISERROR(SEARCH("SIN OBSERVACIÓN",Q88)))</formula>
    </cfRule>
  </conditionalFormatting>
  <conditionalFormatting sqref="R88">
    <cfRule type="containsBlanks" dxfId="3666" priority="4734">
      <formula>LEN(TRIM(R88))=0</formula>
    </cfRule>
    <cfRule type="cellIs" dxfId="3665" priority="4736" operator="equal">
      <formula>"NO CUMPLEN CON LO SOLICITADO"</formula>
    </cfRule>
    <cfRule type="cellIs" dxfId="3664" priority="4737" operator="equal">
      <formula>"CUMPLEN CON LO SOLICITADO"</formula>
    </cfRule>
    <cfRule type="cellIs" dxfId="3663" priority="4738" operator="equal">
      <formula>"PENDIENTES"</formula>
    </cfRule>
    <cfRule type="cellIs" dxfId="3662" priority="4739" operator="equal">
      <formula>"NINGUNO"</formula>
    </cfRule>
  </conditionalFormatting>
  <conditionalFormatting sqref="Q91">
    <cfRule type="containsBlanks" dxfId="3661" priority="4725">
      <formula>LEN(TRIM(Q91))=0</formula>
    </cfRule>
    <cfRule type="cellIs" dxfId="3660" priority="4730" operator="equal">
      <formula>"REQUERIMIENTOS SUBSANADOS"</formula>
    </cfRule>
    <cfRule type="containsText" dxfId="3659" priority="4731" operator="containsText" text="NO SUBSANABLE">
      <formula>NOT(ISERROR(SEARCH("NO SUBSANABLE",Q91)))</formula>
    </cfRule>
    <cfRule type="containsText" dxfId="3658" priority="4732" operator="containsText" text="PENDIENTES POR SUBSANAR">
      <formula>NOT(ISERROR(SEARCH("PENDIENTES POR SUBSANAR",Q91)))</formula>
    </cfRule>
    <cfRule type="containsText" dxfId="3657" priority="4733" operator="containsText" text="SIN OBSERVACIÓN">
      <formula>NOT(ISERROR(SEARCH("SIN OBSERVACIÓN",Q91)))</formula>
    </cfRule>
  </conditionalFormatting>
  <conditionalFormatting sqref="R91">
    <cfRule type="containsBlanks" dxfId="3656" priority="4724">
      <formula>LEN(TRIM(R91))=0</formula>
    </cfRule>
    <cfRule type="cellIs" dxfId="3655" priority="4726" operator="equal">
      <formula>"NO CUMPLEN CON LO SOLICITADO"</formula>
    </cfRule>
    <cfRule type="cellIs" dxfId="3654" priority="4727" operator="equal">
      <formula>"CUMPLEN CON LO SOLICITADO"</formula>
    </cfRule>
    <cfRule type="cellIs" dxfId="3653" priority="4728" operator="equal">
      <formula>"PENDIENTES"</formula>
    </cfRule>
    <cfRule type="cellIs" dxfId="3652" priority="4729" operator="equal">
      <formula>"NINGUNO"</formula>
    </cfRule>
  </conditionalFormatting>
  <conditionalFormatting sqref="Q123">
    <cfRule type="containsBlanks" dxfId="3651" priority="4652">
      <formula>LEN(TRIM(Q123))=0</formula>
    </cfRule>
    <cfRule type="cellIs" dxfId="3650" priority="4657" operator="equal">
      <formula>"REQUERIMIENTOS SUBSANADOS"</formula>
    </cfRule>
    <cfRule type="containsText" dxfId="3649" priority="4658" operator="containsText" text="NO SUBSANABLE">
      <formula>NOT(ISERROR(SEARCH("NO SUBSANABLE",Q123)))</formula>
    </cfRule>
    <cfRule type="containsText" dxfId="3648" priority="4659" operator="containsText" text="PENDIENTES POR SUBSANAR">
      <formula>NOT(ISERROR(SEARCH("PENDIENTES POR SUBSANAR",Q123)))</formula>
    </cfRule>
    <cfRule type="containsText" dxfId="3647" priority="4660" operator="containsText" text="SIN OBSERVACIÓN">
      <formula>NOT(ISERROR(SEARCH("SIN OBSERVACIÓN",Q123)))</formula>
    </cfRule>
  </conditionalFormatting>
  <conditionalFormatting sqref="R123">
    <cfRule type="containsBlanks" dxfId="3646" priority="4651">
      <formula>LEN(TRIM(R123))=0</formula>
    </cfRule>
    <cfRule type="cellIs" dxfId="3645" priority="4653" operator="equal">
      <formula>"NO CUMPLEN CON LO SOLICITADO"</formula>
    </cfRule>
    <cfRule type="cellIs" dxfId="3644" priority="4654" operator="equal">
      <formula>"CUMPLEN CON LO SOLICITADO"</formula>
    </cfRule>
    <cfRule type="cellIs" dxfId="3643" priority="4655" operator="equal">
      <formula>"PENDIENTES"</formula>
    </cfRule>
    <cfRule type="cellIs" dxfId="3642" priority="4656" operator="equal">
      <formula>"NINGUNO"</formula>
    </cfRule>
  </conditionalFormatting>
  <conditionalFormatting sqref="H148 H151 H154 H157">
    <cfRule type="notContainsBlanks" dxfId="3641" priority="4606">
      <formula>LEN(TRIM(H148))&gt;0</formula>
    </cfRule>
  </conditionalFormatting>
  <conditionalFormatting sqref="L83">
    <cfRule type="cellIs" dxfId="3640" priority="2710" operator="equal">
      <formula>"NO CUMPLE"</formula>
    </cfRule>
    <cfRule type="cellIs" dxfId="3639" priority="2711" operator="equal">
      <formula>"CUMPLE"</formula>
    </cfRule>
  </conditionalFormatting>
  <conditionalFormatting sqref="J87">
    <cfRule type="cellIs" dxfId="3638" priority="2706" operator="equal">
      <formula>"NO CUMPLE"</formula>
    </cfRule>
    <cfRule type="cellIs" dxfId="3637" priority="2707" operator="equal">
      <formula>"CUMPLE"</formula>
    </cfRule>
  </conditionalFormatting>
  <conditionalFormatting sqref="J85">
    <cfRule type="cellIs" dxfId="3636" priority="2770" operator="equal">
      <formula>"NO CUMPLE"</formula>
    </cfRule>
    <cfRule type="cellIs" dxfId="3635" priority="2771" operator="equal">
      <formula>"CUMPLE"</formula>
    </cfRule>
  </conditionalFormatting>
  <conditionalFormatting sqref="J86">
    <cfRule type="cellIs" dxfId="3634" priority="2768" operator="equal">
      <formula>"NO CUMPLE"</formula>
    </cfRule>
    <cfRule type="cellIs" dxfId="3633" priority="2769" operator="equal">
      <formula>"CUMPLE"</formula>
    </cfRule>
  </conditionalFormatting>
  <conditionalFormatting sqref="J88">
    <cfRule type="cellIs" dxfId="3632" priority="2766" operator="equal">
      <formula>"NO CUMPLE"</formula>
    </cfRule>
    <cfRule type="cellIs" dxfId="3631" priority="2767" operator="equal">
      <formula>"CUMPLE"</formula>
    </cfRule>
  </conditionalFormatting>
  <conditionalFormatting sqref="J89:J90">
    <cfRule type="cellIs" dxfId="3630" priority="2764" operator="equal">
      <formula>"NO CUMPLE"</formula>
    </cfRule>
    <cfRule type="cellIs" dxfId="3629" priority="2765" operator="equal">
      <formula>"CUMPLE"</formula>
    </cfRule>
  </conditionalFormatting>
  <conditionalFormatting sqref="N148">
    <cfRule type="expression" dxfId="3628" priority="4567">
      <formula>N148=" "</formula>
    </cfRule>
    <cfRule type="expression" dxfId="3627" priority="4568">
      <formula>N148="NO PRESENTÓ CERTIFICADO"</formula>
    </cfRule>
    <cfRule type="expression" dxfId="3626" priority="4569">
      <formula>N148="PRESENTÓ CERTIFICADO"</formula>
    </cfRule>
  </conditionalFormatting>
  <conditionalFormatting sqref="O148">
    <cfRule type="cellIs" dxfId="3625" priority="4563" operator="equal">
      <formula>"PENDIENTE POR DESCRIPCIÓN"</formula>
    </cfRule>
    <cfRule type="cellIs" dxfId="3624" priority="4564" operator="equal">
      <formula>"DESCRIPCIÓN INSUFICIENTE"</formula>
    </cfRule>
    <cfRule type="cellIs" dxfId="3623" priority="4565" operator="equal">
      <formula>"NO ESTÁ ACORDE A ITEM 5.2.1 (T.R.)"</formula>
    </cfRule>
    <cfRule type="cellIs" dxfId="3622" priority="4566" operator="equal">
      <formula>"ACORDE A ITEM 5.2.1 (T.R.)"</formula>
    </cfRule>
  </conditionalFormatting>
  <conditionalFormatting sqref="N151">
    <cfRule type="expression" dxfId="3621" priority="4560">
      <formula>N151=" "</formula>
    </cfRule>
    <cfRule type="expression" dxfId="3620" priority="4561">
      <formula>N151="NO PRESENTÓ CERTIFICADO"</formula>
    </cfRule>
    <cfRule type="expression" dxfId="3619" priority="4562">
      <formula>N151="PRESENTÓ CERTIFICADO"</formula>
    </cfRule>
  </conditionalFormatting>
  <conditionalFormatting sqref="O151">
    <cfRule type="cellIs" dxfId="3618" priority="4556" operator="equal">
      <formula>"PENDIENTE POR DESCRIPCIÓN"</formula>
    </cfRule>
    <cfRule type="cellIs" dxfId="3617" priority="4557" operator="equal">
      <formula>"DESCRIPCIÓN INSUFICIENTE"</formula>
    </cfRule>
    <cfRule type="cellIs" dxfId="3616" priority="4558" operator="equal">
      <formula>"NO ESTÁ ACORDE A ITEM 5.2.1 (T.R.)"</formula>
    </cfRule>
    <cfRule type="cellIs" dxfId="3615" priority="4559" operator="equal">
      <formula>"ACORDE A ITEM 5.2.1 (T.R.)"</formula>
    </cfRule>
  </conditionalFormatting>
  <conditionalFormatting sqref="N154">
    <cfRule type="expression" dxfId="3614" priority="4553">
      <formula>N154=" "</formula>
    </cfRule>
    <cfRule type="expression" dxfId="3613" priority="4554">
      <formula>N154="NO PRESENTÓ CERTIFICADO"</formula>
    </cfRule>
    <cfRule type="expression" dxfId="3612" priority="4555">
      <formula>N154="PRESENTÓ CERTIFICADO"</formula>
    </cfRule>
  </conditionalFormatting>
  <conditionalFormatting sqref="O154">
    <cfRule type="cellIs" dxfId="3611" priority="4549" operator="equal">
      <formula>"PENDIENTE POR DESCRIPCIÓN"</formula>
    </cfRule>
    <cfRule type="cellIs" dxfId="3610" priority="4550" operator="equal">
      <formula>"DESCRIPCIÓN INSUFICIENTE"</formula>
    </cfRule>
    <cfRule type="cellIs" dxfId="3609" priority="4551" operator="equal">
      <formula>"NO ESTÁ ACORDE A ITEM 5.2.1 (T.R.)"</formula>
    </cfRule>
    <cfRule type="cellIs" dxfId="3608" priority="4552" operator="equal">
      <formula>"ACORDE A ITEM 5.2.1 (T.R.)"</formula>
    </cfRule>
  </conditionalFormatting>
  <conditionalFormatting sqref="N157">
    <cfRule type="expression" dxfId="3607" priority="4546">
      <formula>N157=" "</formula>
    </cfRule>
    <cfRule type="expression" dxfId="3606" priority="4547">
      <formula>N157="NO PRESENTÓ CERTIFICADO"</formula>
    </cfRule>
    <cfRule type="expression" dxfId="3605" priority="4548">
      <formula>N157="PRESENTÓ CERTIFICADO"</formula>
    </cfRule>
  </conditionalFormatting>
  <conditionalFormatting sqref="O157">
    <cfRule type="cellIs" dxfId="3604" priority="4542" operator="equal">
      <formula>"PENDIENTE POR DESCRIPCIÓN"</formula>
    </cfRule>
    <cfRule type="cellIs" dxfId="3603" priority="4543" operator="equal">
      <formula>"DESCRIPCIÓN INSUFICIENTE"</formula>
    </cfRule>
    <cfRule type="cellIs" dxfId="3602" priority="4544" operator="equal">
      <formula>"NO ESTÁ ACORDE A ITEM 5.2.1 (T.R.)"</formula>
    </cfRule>
    <cfRule type="cellIs" dxfId="3601" priority="4545" operator="equal">
      <formula>"ACORDE A ITEM 5.2.1 (T.R.)"</formula>
    </cfRule>
  </conditionalFormatting>
  <conditionalFormatting sqref="P154">
    <cfRule type="expression" dxfId="3600" priority="4533">
      <formula>Q154="NO SUBSANABLE"</formula>
    </cfRule>
    <cfRule type="expression" dxfId="3599" priority="4534">
      <formula>Q154="REQUERIMIENTOS SUBSANADOS"</formula>
    </cfRule>
    <cfRule type="expression" dxfId="3598" priority="4535">
      <formula>Q154="PENDIENTES POR SUBSANAR"</formula>
    </cfRule>
    <cfRule type="expression" dxfId="3597" priority="4537">
      <formula>Q154="SIN OBSERVACIÓN"</formula>
    </cfRule>
    <cfRule type="containsBlanks" dxfId="3596" priority="4538">
      <formula>LEN(TRIM(P154))=0</formula>
    </cfRule>
  </conditionalFormatting>
  <conditionalFormatting sqref="Q154">
    <cfRule type="containsBlanks" dxfId="3595" priority="4528">
      <formula>LEN(TRIM(Q154))=0</formula>
    </cfRule>
    <cfRule type="cellIs" dxfId="3594" priority="4536" operator="equal">
      <formula>"REQUERIMIENTOS SUBSANADOS"</formula>
    </cfRule>
    <cfRule type="containsText" dxfId="3593" priority="4539" operator="containsText" text="NO SUBSANABLE">
      <formula>NOT(ISERROR(SEARCH("NO SUBSANABLE",Q154)))</formula>
    </cfRule>
    <cfRule type="containsText" dxfId="3592" priority="4540" operator="containsText" text="PENDIENTES POR SUBSANAR">
      <formula>NOT(ISERROR(SEARCH("PENDIENTES POR SUBSANAR",Q154)))</formula>
    </cfRule>
    <cfRule type="containsText" dxfId="3591" priority="4541" operator="containsText" text="SIN OBSERVACIÓN">
      <formula>NOT(ISERROR(SEARCH("SIN OBSERVACIÓN",Q154)))</formula>
    </cfRule>
  </conditionalFormatting>
  <conditionalFormatting sqref="R154">
    <cfRule type="containsBlanks" dxfId="3590" priority="4527">
      <formula>LEN(TRIM(R154))=0</formula>
    </cfRule>
    <cfRule type="cellIs" dxfId="3589" priority="4529" operator="equal">
      <formula>"NO CUMPLEN CON LO SOLICITADO"</formula>
    </cfRule>
    <cfRule type="cellIs" dxfId="3588" priority="4530" operator="equal">
      <formula>"CUMPLEN CON LO SOLICITADO"</formula>
    </cfRule>
    <cfRule type="cellIs" dxfId="3587" priority="4531" operator="equal">
      <formula>"PENDIENTES"</formula>
    </cfRule>
    <cfRule type="cellIs" dxfId="3586" priority="4532" operator="equal">
      <formula>"NINGUNO"</formula>
    </cfRule>
  </conditionalFormatting>
  <conditionalFormatting sqref="P151">
    <cfRule type="expression" dxfId="3585" priority="4518">
      <formula>Q151="NO SUBSANABLE"</formula>
    </cfRule>
    <cfRule type="expression" dxfId="3584" priority="4519">
      <formula>Q151="REQUERIMIENTOS SUBSANADOS"</formula>
    </cfRule>
    <cfRule type="expression" dxfId="3583" priority="4520">
      <formula>Q151="PENDIENTES POR SUBSANAR"</formula>
    </cfRule>
    <cfRule type="expression" dxfId="3582" priority="4522">
      <formula>Q151="SIN OBSERVACIÓN"</formula>
    </cfRule>
    <cfRule type="containsBlanks" dxfId="3581" priority="4523">
      <formula>LEN(TRIM(P151))=0</formula>
    </cfRule>
  </conditionalFormatting>
  <conditionalFormatting sqref="Q151">
    <cfRule type="containsBlanks" dxfId="3580" priority="4513">
      <formula>LEN(TRIM(Q151))=0</formula>
    </cfRule>
    <cfRule type="cellIs" dxfId="3579" priority="4521" operator="equal">
      <formula>"REQUERIMIENTOS SUBSANADOS"</formula>
    </cfRule>
    <cfRule type="containsText" dxfId="3578" priority="4524" operator="containsText" text="NO SUBSANABLE">
      <formula>NOT(ISERROR(SEARCH("NO SUBSANABLE",Q151)))</formula>
    </cfRule>
    <cfRule type="containsText" dxfId="3577" priority="4525" operator="containsText" text="PENDIENTES POR SUBSANAR">
      <formula>NOT(ISERROR(SEARCH("PENDIENTES POR SUBSANAR",Q151)))</formula>
    </cfRule>
    <cfRule type="containsText" dxfId="3576" priority="4526" operator="containsText" text="SIN OBSERVACIÓN">
      <formula>NOT(ISERROR(SEARCH("SIN OBSERVACIÓN",Q151)))</formula>
    </cfRule>
  </conditionalFormatting>
  <conditionalFormatting sqref="R151">
    <cfRule type="containsBlanks" dxfId="3575" priority="4512">
      <formula>LEN(TRIM(R151))=0</formula>
    </cfRule>
    <cfRule type="cellIs" dxfId="3574" priority="4514" operator="equal">
      <formula>"NO CUMPLEN CON LO SOLICITADO"</formula>
    </cfRule>
    <cfRule type="cellIs" dxfId="3573" priority="4515" operator="equal">
      <formula>"CUMPLEN CON LO SOLICITADO"</formula>
    </cfRule>
    <cfRule type="cellIs" dxfId="3572" priority="4516" operator="equal">
      <formula>"PENDIENTES"</formula>
    </cfRule>
    <cfRule type="cellIs" dxfId="3571" priority="4517" operator="equal">
      <formula>"NINGUNO"</formula>
    </cfRule>
  </conditionalFormatting>
  <conditionalFormatting sqref="P148">
    <cfRule type="expression" dxfId="3570" priority="4503">
      <formula>Q148="NO SUBSANABLE"</formula>
    </cfRule>
    <cfRule type="expression" dxfId="3569" priority="4504">
      <formula>Q148="REQUERIMIENTOS SUBSANADOS"</formula>
    </cfRule>
    <cfRule type="expression" dxfId="3568" priority="4505">
      <formula>Q148="PENDIENTES POR SUBSANAR"</formula>
    </cfRule>
    <cfRule type="expression" dxfId="3567" priority="4507">
      <formula>Q148="SIN OBSERVACIÓN"</formula>
    </cfRule>
    <cfRule type="containsBlanks" dxfId="3566" priority="4508">
      <formula>LEN(TRIM(P148))=0</formula>
    </cfRule>
  </conditionalFormatting>
  <conditionalFormatting sqref="Q148">
    <cfRule type="containsBlanks" dxfId="3565" priority="4498">
      <formula>LEN(TRIM(Q148))=0</formula>
    </cfRule>
    <cfRule type="cellIs" dxfId="3564" priority="4506" operator="equal">
      <formula>"REQUERIMIENTOS SUBSANADOS"</formula>
    </cfRule>
    <cfRule type="containsText" dxfId="3563" priority="4509" operator="containsText" text="NO SUBSANABLE">
      <formula>NOT(ISERROR(SEARCH("NO SUBSANABLE",Q148)))</formula>
    </cfRule>
    <cfRule type="containsText" dxfId="3562" priority="4510" operator="containsText" text="PENDIENTES POR SUBSANAR">
      <formula>NOT(ISERROR(SEARCH("PENDIENTES POR SUBSANAR",Q148)))</formula>
    </cfRule>
    <cfRule type="containsText" dxfId="3561" priority="4511" operator="containsText" text="SIN OBSERVACIÓN">
      <formula>NOT(ISERROR(SEARCH("SIN OBSERVACIÓN",Q148)))</formula>
    </cfRule>
  </conditionalFormatting>
  <conditionalFormatting sqref="R148">
    <cfRule type="containsBlanks" dxfId="3560" priority="4497">
      <formula>LEN(TRIM(R148))=0</formula>
    </cfRule>
    <cfRule type="cellIs" dxfId="3559" priority="4499" operator="equal">
      <formula>"NO CUMPLEN CON LO SOLICITADO"</formula>
    </cfRule>
    <cfRule type="cellIs" dxfId="3558" priority="4500" operator="equal">
      <formula>"CUMPLEN CON LO SOLICITADO"</formula>
    </cfRule>
    <cfRule type="cellIs" dxfId="3557" priority="4501" operator="equal">
      <formula>"PENDIENTES"</formula>
    </cfRule>
    <cfRule type="cellIs" dxfId="3556" priority="4502" operator="equal">
      <formula>"NINGUNO"</formula>
    </cfRule>
  </conditionalFormatting>
  <conditionalFormatting sqref="P145">
    <cfRule type="expression" dxfId="3555" priority="4488">
      <formula>Q145="NO SUBSANABLE"</formula>
    </cfRule>
    <cfRule type="expression" dxfId="3554" priority="4489">
      <formula>Q145="REQUERIMIENTOS SUBSANADOS"</formula>
    </cfRule>
    <cfRule type="expression" dxfId="3553" priority="4490">
      <formula>Q145="PENDIENTES POR SUBSANAR"</formula>
    </cfRule>
    <cfRule type="expression" dxfId="3552" priority="4492">
      <formula>Q145="SIN OBSERVACIÓN"</formula>
    </cfRule>
    <cfRule type="containsBlanks" dxfId="3551" priority="4493">
      <formula>LEN(TRIM(P145))=0</formula>
    </cfRule>
  </conditionalFormatting>
  <conditionalFormatting sqref="Q145">
    <cfRule type="containsBlanks" dxfId="3550" priority="4483">
      <formula>LEN(TRIM(Q145))=0</formula>
    </cfRule>
    <cfRule type="cellIs" dxfId="3549" priority="4491" operator="equal">
      <formula>"REQUERIMIENTOS SUBSANADOS"</formula>
    </cfRule>
    <cfRule type="containsText" dxfId="3548" priority="4494" operator="containsText" text="NO SUBSANABLE">
      <formula>NOT(ISERROR(SEARCH("NO SUBSANABLE",Q145)))</formula>
    </cfRule>
    <cfRule type="containsText" dxfId="3547" priority="4495" operator="containsText" text="PENDIENTES POR SUBSANAR">
      <formula>NOT(ISERROR(SEARCH("PENDIENTES POR SUBSANAR",Q145)))</formula>
    </cfRule>
    <cfRule type="containsText" dxfId="3546" priority="4496" operator="containsText" text="SIN OBSERVACIÓN">
      <formula>NOT(ISERROR(SEARCH("SIN OBSERVACIÓN",Q145)))</formula>
    </cfRule>
  </conditionalFormatting>
  <conditionalFormatting sqref="R145">
    <cfRule type="containsBlanks" dxfId="3545" priority="4482">
      <formula>LEN(TRIM(R145))=0</formula>
    </cfRule>
    <cfRule type="cellIs" dxfId="3544" priority="4484" operator="equal">
      <formula>"NO CUMPLEN CON LO SOLICITADO"</formula>
    </cfRule>
    <cfRule type="cellIs" dxfId="3543" priority="4485" operator="equal">
      <formula>"CUMPLEN CON LO SOLICITADO"</formula>
    </cfRule>
    <cfRule type="cellIs" dxfId="3542" priority="4486" operator="equal">
      <formula>"PENDIENTES"</formula>
    </cfRule>
    <cfRule type="cellIs" dxfId="3541" priority="4487" operator="equal">
      <formula>"NINGUNO"</formula>
    </cfRule>
  </conditionalFormatting>
  <conditionalFormatting sqref="H170">
    <cfRule type="notContainsBlanks" dxfId="3540" priority="4481">
      <formula>LEN(TRIM(H170))&gt;0</formula>
    </cfRule>
  </conditionalFormatting>
  <conditionalFormatting sqref="O170">
    <cfRule type="cellIs" dxfId="3539" priority="4458" operator="equal">
      <formula>"PENDIENTE POR DESCRIPCIÓN"</formula>
    </cfRule>
    <cfRule type="cellIs" dxfId="3538" priority="4459" operator="equal">
      <formula>"DESCRIPCIÓN INSUFICIENTE"</formula>
    </cfRule>
    <cfRule type="cellIs" dxfId="3537" priority="4460" operator="equal">
      <formula>"NO ESTÁ ACORDE A ITEM 5.2.1 (T.R.)"</formula>
    </cfRule>
    <cfRule type="cellIs" dxfId="3536" priority="4461" operator="equal">
      <formula>"ACORDE A ITEM 5.2.1 (T.R.)"</formula>
    </cfRule>
  </conditionalFormatting>
  <conditionalFormatting sqref="F173">
    <cfRule type="notContainsBlanks" dxfId="3535" priority="4457">
      <formula>LEN(TRIM(F173))&gt;0</formula>
    </cfRule>
  </conditionalFormatting>
  <conditionalFormatting sqref="F167">
    <cfRule type="notContainsBlanks" dxfId="3534" priority="4456">
      <formula>LEN(TRIM(F167))&gt;0</formula>
    </cfRule>
  </conditionalFormatting>
  <conditionalFormatting sqref="F170">
    <cfRule type="notContainsBlanks" dxfId="3533" priority="4455">
      <formula>LEN(TRIM(F170))&gt;0</formula>
    </cfRule>
  </conditionalFormatting>
  <conditionalFormatting sqref="H195 H198 H201">
    <cfRule type="notContainsBlanks" dxfId="3532" priority="4449">
      <formula>LEN(TRIM(H195))&gt;0</formula>
    </cfRule>
  </conditionalFormatting>
  <conditionalFormatting sqref="I195 I198 I201">
    <cfRule type="notContainsBlanks" dxfId="3531" priority="4448">
      <formula>LEN(TRIM(I195))&gt;0</formula>
    </cfRule>
  </conditionalFormatting>
  <conditionalFormatting sqref="N192">
    <cfRule type="expression" dxfId="3530" priority="4399">
      <formula>N192=" "</formula>
    </cfRule>
    <cfRule type="expression" dxfId="3529" priority="4400">
      <formula>N192="NO PRESENTÓ CERTIFICADO"</formula>
    </cfRule>
    <cfRule type="expression" dxfId="3528" priority="4401">
      <formula>N192="PRESENTÓ CERTIFICADO"</formula>
    </cfRule>
  </conditionalFormatting>
  <conditionalFormatting sqref="O192">
    <cfRule type="cellIs" dxfId="3527" priority="4395" operator="equal">
      <formula>"PENDIENTE POR DESCRIPCIÓN"</formula>
    </cfRule>
    <cfRule type="cellIs" dxfId="3526" priority="4396" operator="equal">
      <formula>"DESCRIPCIÓN INSUFICIENTE"</formula>
    </cfRule>
    <cfRule type="cellIs" dxfId="3525" priority="4397" operator="equal">
      <formula>"NO ESTÁ ACORDE A ITEM 5.2.1 (T.R.)"</formula>
    </cfRule>
    <cfRule type="cellIs" dxfId="3524" priority="4398" operator="equal">
      <formula>"ACORDE A ITEM 5.2.1 (T.R.)"</formula>
    </cfRule>
  </conditionalFormatting>
  <conditionalFormatting sqref="N195">
    <cfRule type="expression" dxfId="3523" priority="4392">
      <formula>N195=" "</formula>
    </cfRule>
    <cfRule type="expression" dxfId="3522" priority="4393">
      <formula>N195="NO PRESENTÓ CERTIFICADO"</formula>
    </cfRule>
    <cfRule type="expression" dxfId="3521" priority="4394">
      <formula>N195="PRESENTÓ CERTIFICADO"</formula>
    </cfRule>
  </conditionalFormatting>
  <conditionalFormatting sqref="O195">
    <cfRule type="cellIs" dxfId="3520" priority="4388" operator="equal">
      <formula>"PENDIENTE POR DESCRIPCIÓN"</formula>
    </cfRule>
    <cfRule type="cellIs" dxfId="3519" priority="4389" operator="equal">
      <formula>"DESCRIPCIÓN INSUFICIENTE"</formula>
    </cfRule>
    <cfRule type="cellIs" dxfId="3518" priority="4390" operator="equal">
      <formula>"NO ESTÁ ACORDE A ITEM 5.2.1 (T.R.)"</formula>
    </cfRule>
    <cfRule type="cellIs" dxfId="3517" priority="4391" operator="equal">
      <formula>"ACORDE A ITEM 5.2.1 (T.R.)"</formula>
    </cfRule>
  </conditionalFormatting>
  <conditionalFormatting sqref="N198">
    <cfRule type="expression" dxfId="3516" priority="4385">
      <formula>N198=" "</formula>
    </cfRule>
    <cfRule type="expression" dxfId="3515" priority="4386">
      <formula>N198="NO PRESENTÓ CERTIFICADO"</formula>
    </cfRule>
    <cfRule type="expression" dxfId="3514" priority="4387">
      <formula>N198="PRESENTÓ CERTIFICADO"</formula>
    </cfRule>
  </conditionalFormatting>
  <conditionalFormatting sqref="O198">
    <cfRule type="cellIs" dxfId="3513" priority="4381" operator="equal">
      <formula>"PENDIENTE POR DESCRIPCIÓN"</formula>
    </cfRule>
    <cfRule type="cellIs" dxfId="3512" priority="4382" operator="equal">
      <formula>"DESCRIPCIÓN INSUFICIENTE"</formula>
    </cfRule>
    <cfRule type="cellIs" dxfId="3511" priority="4383" operator="equal">
      <formula>"NO ESTÁ ACORDE A ITEM 5.2.1 (T.R.)"</formula>
    </cfRule>
    <cfRule type="cellIs" dxfId="3510" priority="4384" operator="equal">
      <formula>"ACORDE A ITEM 5.2.1 (T.R.)"</formula>
    </cfRule>
  </conditionalFormatting>
  <conditionalFormatting sqref="N201">
    <cfRule type="expression" dxfId="3509" priority="4378">
      <formula>N201=" "</formula>
    </cfRule>
    <cfRule type="expression" dxfId="3508" priority="4379">
      <formula>N201="NO PRESENTÓ CERTIFICADO"</formula>
    </cfRule>
    <cfRule type="expression" dxfId="3507" priority="4380">
      <formula>N201="PRESENTÓ CERTIFICADO"</formula>
    </cfRule>
  </conditionalFormatting>
  <conditionalFormatting sqref="O201">
    <cfRule type="cellIs" dxfId="3506" priority="4374" operator="equal">
      <formula>"PENDIENTE POR DESCRIPCIÓN"</formula>
    </cfRule>
    <cfRule type="cellIs" dxfId="3505" priority="4375" operator="equal">
      <formula>"DESCRIPCIÓN INSUFICIENTE"</formula>
    </cfRule>
    <cfRule type="cellIs" dxfId="3504" priority="4376" operator="equal">
      <formula>"NO ESTÁ ACORDE A ITEM 5.2.1 (T.R.)"</formula>
    </cfRule>
    <cfRule type="cellIs" dxfId="3503" priority="4377" operator="equal">
      <formula>"ACORDE A ITEM 5.2.1 (T.R.)"</formula>
    </cfRule>
  </conditionalFormatting>
  <conditionalFormatting sqref="Q192">
    <cfRule type="containsBlanks" dxfId="3502" priority="4365">
      <formula>LEN(TRIM(Q192))=0</formula>
    </cfRule>
    <cfRule type="cellIs" dxfId="3501" priority="4370" operator="equal">
      <formula>"REQUERIMIENTOS SUBSANADOS"</formula>
    </cfRule>
    <cfRule type="containsText" dxfId="3500" priority="4371" operator="containsText" text="NO SUBSANABLE">
      <formula>NOT(ISERROR(SEARCH("NO SUBSANABLE",Q192)))</formula>
    </cfRule>
    <cfRule type="containsText" dxfId="3499" priority="4372" operator="containsText" text="PENDIENTES POR SUBSANAR">
      <formula>NOT(ISERROR(SEARCH("PENDIENTES POR SUBSANAR",Q192)))</formula>
    </cfRule>
    <cfRule type="containsText" dxfId="3498" priority="4373" operator="containsText" text="SIN OBSERVACIÓN">
      <formula>NOT(ISERROR(SEARCH("SIN OBSERVACIÓN",Q192)))</formula>
    </cfRule>
  </conditionalFormatting>
  <conditionalFormatting sqref="R192">
    <cfRule type="containsBlanks" dxfId="3497" priority="4364">
      <formula>LEN(TRIM(R192))=0</formula>
    </cfRule>
    <cfRule type="cellIs" dxfId="3496" priority="4366" operator="equal">
      <formula>"NO CUMPLEN CON LO SOLICITADO"</formula>
    </cfRule>
    <cfRule type="cellIs" dxfId="3495" priority="4367" operator="equal">
      <formula>"CUMPLEN CON LO SOLICITADO"</formula>
    </cfRule>
    <cfRule type="cellIs" dxfId="3494" priority="4368" operator="equal">
      <formula>"PENDIENTES"</formula>
    </cfRule>
    <cfRule type="cellIs" dxfId="3493" priority="4369" operator="equal">
      <formula>"NINGUNO"</formula>
    </cfRule>
  </conditionalFormatting>
  <conditionalFormatting sqref="Q195">
    <cfRule type="containsBlanks" dxfId="3492" priority="4355">
      <formula>LEN(TRIM(Q195))=0</formula>
    </cfRule>
    <cfRule type="cellIs" dxfId="3491" priority="4360" operator="equal">
      <formula>"REQUERIMIENTOS SUBSANADOS"</formula>
    </cfRule>
    <cfRule type="containsText" dxfId="3490" priority="4361" operator="containsText" text="NO SUBSANABLE">
      <formula>NOT(ISERROR(SEARCH("NO SUBSANABLE",Q195)))</formula>
    </cfRule>
    <cfRule type="containsText" dxfId="3489" priority="4362" operator="containsText" text="PENDIENTES POR SUBSANAR">
      <formula>NOT(ISERROR(SEARCH("PENDIENTES POR SUBSANAR",Q195)))</formula>
    </cfRule>
    <cfRule type="containsText" dxfId="3488" priority="4363" operator="containsText" text="SIN OBSERVACIÓN">
      <formula>NOT(ISERROR(SEARCH("SIN OBSERVACIÓN",Q195)))</formula>
    </cfRule>
  </conditionalFormatting>
  <conditionalFormatting sqref="R195">
    <cfRule type="containsBlanks" dxfId="3487" priority="4354">
      <formula>LEN(TRIM(R195))=0</formula>
    </cfRule>
    <cfRule type="cellIs" dxfId="3486" priority="4356" operator="equal">
      <formula>"NO CUMPLEN CON LO SOLICITADO"</formula>
    </cfRule>
    <cfRule type="cellIs" dxfId="3485" priority="4357" operator="equal">
      <formula>"CUMPLEN CON LO SOLICITADO"</formula>
    </cfRule>
    <cfRule type="cellIs" dxfId="3484" priority="4358" operator="equal">
      <formula>"PENDIENTES"</formula>
    </cfRule>
    <cfRule type="cellIs" dxfId="3483" priority="4359" operator="equal">
      <formula>"NINGUNO"</formula>
    </cfRule>
  </conditionalFormatting>
  <conditionalFormatting sqref="P198">
    <cfRule type="expression" dxfId="3482" priority="4349">
      <formula>Q198="NO SUBSANABLE"</formula>
    </cfRule>
    <cfRule type="expression" dxfId="3481" priority="4350">
      <formula>Q198="REQUERIMIENTOS SUBSANADOS"</formula>
    </cfRule>
    <cfRule type="expression" dxfId="3480" priority="4351">
      <formula>Q198="PENDIENTES POR SUBSANAR"</formula>
    </cfRule>
    <cfRule type="expression" dxfId="3479" priority="4352">
      <formula>Q198="SIN OBSERVACIÓN"</formula>
    </cfRule>
    <cfRule type="containsBlanks" dxfId="3478" priority="4353">
      <formula>LEN(TRIM(P198))=0</formula>
    </cfRule>
  </conditionalFormatting>
  <conditionalFormatting sqref="Q198">
    <cfRule type="containsBlanks" dxfId="3477" priority="4340">
      <formula>LEN(TRIM(Q198))=0</formula>
    </cfRule>
    <cfRule type="cellIs" dxfId="3476" priority="4345" operator="equal">
      <formula>"REQUERIMIENTOS SUBSANADOS"</formula>
    </cfRule>
    <cfRule type="containsText" dxfId="3475" priority="4346" operator="containsText" text="NO SUBSANABLE">
      <formula>NOT(ISERROR(SEARCH("NO SUBSANABLE",Q198)))</formula>
    </cfRule>
    <cfRule type="containsText" dxfId="3474" priority="4347" operator="containsText" text="PENDIENTES POR SUBSANAR">
      <formula>NOT(ISERROR(SEARCH("PENDIENTES POR SUBSANAR",Q198)))</formula>
    </cfRule>
    <cfRule type="containsText" dxfId="3473" priority="4348" operator="containsText" text="SIN OBSERVACIÓN">
      <formula>NOT(ISERROR(SEARCH("SIN OBSERVACIÓN",Q198)))</formula>
    </cfRule>
  </conditionalFormatting>
  <conditionalFormatting sqref="R198">
    <cfRule type="containsBlanks" dxfId="3472" priority="4339">
      <formula>LEN(TRIM(R198))=0</formula>
    </cfRule>
    <cfRule type="cellIs" dxfId="3471" priority="4341" operator="equal">
      <formula>"NO CUMPLEN CON LO SOLICITADO"</formula>
    </cfRule>
    <cfRule type="cellIs" dxfId="3470" priority="4342" operator="equal">
      <formula>"CUMPLEN CON LO SOLICITADO"</formula>
    </cfRule>
    <cfRule type="cellIs" dxfId="3469" priority="4343" operator="equal">
      <formula>"PENDIENTES"</formula>
    </cfRule>
    <cfRule type="cellIs" dxfId="3468" priority="4344" operator="equal">
      <formula>"NINGUNO"</formula>
    </cfRule>
  </conditionalFormatting>
  <conditionalFormatting sqref="Q201">
    <cfRule type="containsBlanks" dxfId="3467" priority="4330">
      <formula>LEN(TRIM(Q201))=0</formula>
    </cfRule>
    <cfRule type="cellIs" dxfId="3466" priority="4335" operator="equal">
      <formula>"REQUERIMIENTOS SUBSANADOS"</formula>
    </cfRule>
    <cfRule type="containsText" dxfId="3465" priority="4336" operator="containsText" text="NO SUBSANABLE">
      <formula>NOT(ISERROR(SEARCH("NO SUBSANABLE",Q201)))</formula>
    </cfRule>
    <cfRule type="containsText" dxfId="3464" priority="4337" operator="containsText" text="PENDIENTES POR SUBSANAR">
      <formula>NOT(ISERROR(SEARCH("PENDIENTES POR SUBSANAR",Q201)))</formula>
    </cfRule>
    <cfRule type="containsText" dxfId="3463" priority="4338" operator="containsText" text="SIN OBSERVACIÓN">
      <formula>NOT(ISERROR(SEARCH("SIN OBSERVACIÓN",Q201)))</formula>
    </cfRule>
  </conditionalFormatting>
  <conditionalFormatting sqref="R201">
    <cfRule type="containsBlanks" dxfId="3462" priority="4329">
      <formula>LEN(TRIM(R201))=0</formula>
    </cfRule>
    <cfRule type="cellIs" dxfId="3461" priority="4331" operator="equal">
      <formula>"NO CUMPLEN CON LO SOLICITADO"</formula>
    </cfRule>
    <cfRule type="cellIs" dxfId="3460" priority="4332" operator="equal">
      <formula>"CUMPLEN CON LO SOLICITADO"</formula>
    </cfRule>
    <cfRule type="cellIs" dxfId="3459" priority="4333" operator="equal">
      <formula>"PENDIENTES"</formula>
    </cfRule>
    <cfRule type="cellIs" dxfId="3458" priority="4334" operator="equal">
      <formula>"NINGUNO"</formula>
    </cfRule>
  </conditionalFormatting>
  <conditionalFormatting sqref="N233">
    <cfRule type="expression" dxfId="3457" priority="4310">
      <formula>N233=" "</formula>
    </cfRule>
    <cfRule type="expression" dxfId="3456" priority="4311">
      <formula>N233="NO PRESENTÓ CERTIFICADO"</formula>
    </cfRule>
    <cfRule type="expression" dxfId="3455" priority="4312">
      <formula>N233="PRESENTÓ CERTIFICADO"</formula>
    </cfRule>
  </conditionalFormatting>
  <conditionalFormatting sqref="O233">
    <cfRule type="cellIs" dxfId="3454" priority="4306" operator="equal">
      <formula>"PENDIENTE POR DESCRIPCIÓN"</formula>
    </cfRule>
    <cfRule type="cellIs" dxfId="3453" priority="4307" operator="equal">
      <formula>"DESCRIPCIÓN INSUFICIENTE"</formula>
    </cfRule>
    <cfRule type="cellIs" dxfId="3452" priority="4308" operator="equal">
      <formula>"NO ESTÁ ACORDE A ITEM 5.2.1 (T.R.)"</formula>
    </cfRule>
    <cfRule type="cellIs" dxfId="3451" priority="4309" operator="equal">
      <formula>"ACORDE A ITEM 5.2.1 (T.R.)"</formula>
    </cfRule>
  </conditionalFormatting>
  <conditionalFormatting sqref="N236">
    <cfRule type="expression" dxfId="3450" priority="4303">
      <formula>N236=" "</formula>
    </cfRule>
    <cfRule type="expression" dxfId="3449" priority="4304">
      <formula>N236="NO PRESENTÓ CERTIFICADO"</formula>
    </cfRule>
    <cfRule type="expression" dxfId="3448" priority="4305">
      <formula>N236="PRESENTÓ CERTIFICADO"</formula>
    </cfRule>
  </conditionalFormatting>
  <conditionalFormatting sqref="O236">
    <cfRule type="cellIs" dxfId="3447" priority="4299" operator="equal">
      <formula>"PENDIENTE POR DESCRIPCIÓN"</formula>
    </cfRule>
    <cfRule type="cellIs" dxfId="3446" priority="4300" operator="equal">
      <formula>"DESCRIPCIÓN INSUFICIENTE"</formula>
    </cfRule>
    <cfRule type="cellIs" dxfId="3445" priority="4301" operator="equal">
      <formula>"NO ESTÁ ACORDE A ITEM 5.2.1 (T.R.)"</formula>
    </cfRule>
    <cfRule type="cellIs" dxfId="3444" priority="4302" operator="equal">
      <formula>"ACORDE A ITEM 5.2.1 (T.R.)"</formula>
    </cfRule>
  </conditionalFormatting>
  <conditionalFormatting sqref="R233">
    <cfRule type="containsBlanks" dxfId="3443" priority="4294">
      <formula>LEN(TRIM(R233))=0</formula>
    </cfRule>
    <cfRule type="cellIs" dxfId="3442" priority="4295" operator="equal">
      <formula>"NO CUMPLEN CON LO SOLICITADO"</formula>
    </cfRule>
    <cfRule type="cellIs" dxfId="3441" priority="4296" operator="equal">
      <formula>"CUMPLEN CON LO SOLICITADO"</formula>
    </cfRule>
    <cfRule type="cellIs" dxfId="3440" priority="4297" operator="equal">
      <formula>"PENDIENTES"</formula>
    </cfRule>
    <cfRule type="cellIs" dxfId="3439" priority="4298" operator="equal">
      <formula>"NINGUNO"</formula>
    </cfRule>
  </conditionalFormatting>
  <conditionalFormatting sqref="H258">
    <cfRule type="notContainsBlanks" dxfId="3438" priority="4293">
      <formula>LEN(TRIM(H258))&gt;0</formula>
    </cfRule>
  </conditionalFormatting>
  <conditionalFormatting sqref="H261">
    <cfRule type="notContainsBlanks" dxfId="3437" priority="4292">
      <formula>LEN(TRIM(H261))&gt;0</formula>
    </cfRule>
  </conditionalFormatting>
  <conditionalFormatting sqref="N258">
    <cfRule type="expression" dxfId="3436" priority="4275">
      <formula>N258=" "</formula>
    </cfRule>
    <cfRule type="expression" dxfId="3435" priority="4276">
      <formula>N258="NO PRESENTÓ CERTIFICADO"</formula>
    </cfRule>
    <cfRule type="expression" dxfId="3434" priority="4277">
      <formula>N258="PRESENTÓ CERTIFICADO"</formula>
    </cfRule>
  </conditionalFormatting>
  <conditionalFormatting sqref="O258">
    <cfRule type="cellIs" dxfId="3433" priority="4271" operator="equal">
      <formula>"PENDIENTE POR DESCRIPCIÓN"</formula>
    </cfRule>
    <cfRule type="cellIs" dxfId="3432" priority="4272" operator="equal">
      <formula>"DESCRIPCIÓN INSUFICIENTE"</formula>
    </cfRule>
    <cfRule type="cellIs" dxfId="3431" priority="4273" operator="equal">
      <formula>"NO ESTÁ ACORDE A ITEM 5.2.1 (T.R.)"</formula>
    </cfRule>
    <cfRule type="cellIs" dxfId="3430" priority="4274" operator="equal">
      <formula>"ACORDE A ITEM 5.2.1 (T.R.)"</formula>
    </cfRule>
  </conditionalFormatting>
  <conditionalFormatting sqref="N261">
    <cfRule type="expression" dxfId="3429" priority="4268">
      <formula>N261=" "</formula>
    </cfRule>
    <cfRule type="expression" dxfId="3428" priority="4269">
      <formula>N261="NO PRESENTÓ CERTIFICADO"</formula>
    </cfRule>
    <cfRule type="expression" dxfId="3427" priority="4270">
      <formula>N261="PRESENTÓ CERTIFICADO"</formula>
    </cfRule>
  </conditionalFormatting>
  <conditionalFormatting sqref="O261">
    <cfRule type="cellIs" dxfId="3426" priority="4264" operator="equal">
      <formula>"PENDIENTE POR DESCRIPCIÓN"</formula>
    </cfRule>
    <cfRule type="cellIs" dxfId="3425" priority="4265" operator="equal">
      <formula>"DESCRIPCIÓN INSUFICIENTE"</formula>
    </cfRule>
    <cfRule type="cellIs" dxfId="3424" priority="4266" operator="equal">
      <formula>"NO ESTÁ ACORDE A ITEM 5.2.1 (T.R.)"</formula>
    </cfRule>
    <cfRule type="cellIs" dxfId="3423" priority="4267" operator="equal">
      <formula>"ACORDE A ITEM 5.2.1 (T.R.)"</formula>
    </cfRule>
  </conditionalFormatting>
  <conditionalFormatting sqref="Q258">
    <cfRule type="containsBlanks" dxfId="3422" priority="4255">
      <formula>LEN(TRIM(Q258))=0</formula>
    </cfRule>
    <cfRule type="cellIs" dxfId="3421" priority="4260" operator="equal">
      <formula>"REQUERIMIENTOS SUBSANADOS"</formula>
    </cfRule>
    <cfRule type="containsText" dxfId="3420" priority="4261" operator="containsText" text="NO SUBSANABLE">
      <formula>NOT(ISERROR(SEARCH("NO SUBSANABLE",Q258)))</formula>
    </cfRule>
    <cfRule type="containsText" dxfId="3419" priority="4262" operator="containsText" text="PENDIENTES POR SUBSANAR">
      <formula>NOT(ISERROR(SEARCH("PENDIENTES POR SUBSANAR",Q258)))</formula>
    </cfRule>
    <cfRule type="containsText" dxfId="3418" priority="4263" operator="containsText" text="SIN OBSERVACIÓN">
      <formula>NOT(ISERROR(SEARCH("SIN OBSERVACIÓN",Q258)))</formula>
    </cfRule>
  </conditionalFormatting>
  <conditionalFormatting sqref="R258">
    <cfRule type="containsBlanks" dxfId="3417" priority="4254">
      <formula>LEN(TRIM(R258))=0</formula>
    </cfRule>
    <cfRule type="cellIs" dxfId="3416" priority="4256" operator="equal">
      <formula>"NO CUMPLEN CON LO SOLICITADO"</formula>
    </cfRule>
    <cfRule type="cellIs" dxfId="3415" priority="4257" operator="equal">
      <formula>"CUMPLEN CON LO SOLICITADO"</formula>
    </cfRule>
    <cfRule type="cellIs" dxfId="3414" priority="4258" operator="equal">
      <formula>"PENDIENTES"</formula>
    </cfRule>
    <cfRule type="cellIs" dxfId="3413" priority="4259" operator="equal">
      <formula>"NINGUNO"</formula>
    </cfRule>
  </conditionalFormatting>
  <conditionalFormatting sqref="Q261">
    <cfRule type="containsBlanks" dxfId="3412" priority="4245">
      <formula>LEN(TRIM(Q261))=0</formula>
    </cfRule>
    <cfRule type="cellIs" dxfId="3411" priority="4250" operator="equal">
      <formula>"REQUERIMIENTOS SUBSANADOS"</formula>
    </cfRule>
    <cfRule type="containsText" dxfId="3410" priority="4251" operator="containsText" text="NO SUBSANABLE">
      <formula>NOT(ISERROR(SEARCH("NO SUBSANABLE",Q261)))</formula>
    </cfRule>
    <cfRule type="containsText" dxfId="3409" priority="4252" operator="containsText" text="PENDIENTES POR SUBSANAR">
      <formula>NOT(ISERROR(SEARCH("PENDIENTES POR SUBSANAR",Q261)))</formula>
    </cfRule>
    <cfRule type="containsText" dxfId="3408" priority="4253" operator="containsText" text="SIN OBSERVACIÓN">
      <formula>NOT(ISERROR(SEARCH("SIN OBSERVACIÓN",Q261)))</formula>
    </cfRule>
  </conditionalFormatting>
  <conditionalFormatting sqref="R261">
    <cfRule type="containsBlanks" dxfId="3407" priority="4244">
      <formula>LEN(TRIM(R261))=0</formula>
    </cfRule>
    <cfRule type="cellIs" dxfId="3406" priority="4246" operator="equal">
      <formula>"NO CUMPLEN CON LO SOLICITADO"</formula>
    </cfRule>
    <cfRule type="cellIs" dxfId="3405" priority="4247" operator="equal">
      <formula>"CUMPLEN CON LO SOLICITADO"</formula>
    </cfRule>
    <cfRule type="cellIs" dxfId="3404" priority="4248" operator="equal">
      <formula>"PENDIENTES"</formula>
    </cfRule>
    <cfRule type="cellIs" dxfId="3403" priority="4249" operator="equal">
      <formula>"NINGUNO"</formula>
    </cfRule>
  </conditionalFormatting>
  <conditionalFormatting sqref="N280">
    <cfRule type="expression" dxfId="3402" priority="4237">
      <formula>N280=" "</formula>
    </cfRule>
    <cfRule type="expression" dxfId="3401" priority="4238">
      <formula>N280="NO PRESENTÓ CERTIFICADO"</formula>
    </cfRule>
    <cfRule type="expression" dxfId="3400" priority="4239">
      <formula>N280="PRESENTÓ CERTIFICADO"</formula>
    </cfRule>
  </conditionalFormatting>
  <conditionalFormatting sqref="O280">
    <cfRule type="cellIs" dxfId="3399" priority="4233" operator="equal">
      <formula>"PENDIENTE POR DESCRIPCIÓN"</formula>
    </cfRule>
    <cfRule type="cellIs" dxfId="3398" priority="4234" operator="equal">
      <formula>"DESCRIPCIÓN INSUFICIENTE"</formula>
    </cfRule>
    <cfRule type="cellIs" dxfId="3397" priority="4235" operator="equal">
      <formula>"NO ESTÁ ACORDE A ITEM 5.2.1 (T.R.)"</formula>
    </cfRule>
    <cfRule type="cellIs" dxfId="3396" priority="4236" operator="equal">
      <formula>"ACORDE A ITEM 5.2.1 (T.R.)"</formula>
    </cfRule>
  </conditionalFormatting>
  <conditionalFormatting sqref="H302">
    <cfRule type="notContainsBlanks" dxfId="3395" priority="4222">
      <formula>LEN(TRIM(H302))&gt;0</formula>
    </cfRule>
  </conditionalFormatting>
  <conditionalFormatting sqref="H305">
    <cfRule type="notContainsBlanks" dxfId="3394" priority="4221">
      <formula>LEN(TRIM(H305))&gt;0</formula>
    </cfRule>
  </conditionalFormatting>
  <conditionalFormatting sqref="I302 I305">
    <cfRule type="notContainsBlanks" dxfId="3393" priority="4220">
      <formula>LEN(TRIM(I302))&gt;0</formula>
    </cfRule>
  </conditionalFormatting>
  <conditionalFormatting sqref="N302">
    <cfRule type="expression" dxfId="3392" priority="4191">
      <formula>N302=" "</formula>
    </cfRule>
    <cfRule type="expression" dxfId="3391" priority="4192">
      <formula>N302="NO PRESENTÓ CERTIFICADO"</formula>
    </cfRule>
    <cfRule type="expression" dxfId="3390" priority="4193">
      <formula>N302="PRESENTÓ CERTIFICADO"</formula>
    </cfRule>
  </conditionalFormatting>
  <conditionalFormatting sqref="O302">
    <cfRule type="cellIs" dxfId="3389" priority="4187" operator="equal">
      <formula>"PENDIENTE POR DESCRIPCIÓN"</formula>
    </cfRule>
    <cfRule type="cellIs" dxfId="3388" priority="4188" operator="equal">
      <formula>"DESCRIPCIÓN INSUFICIENTE"</formula>
    </cfRule>
    <cfRule type="cellIs" dxfId="3387" priority="4189" operator="equal">
      <formula>"NO ESTÁ ACORDE A ITEM 5.2.1 (T.R.)"</formula>
    </cfRule>
    <cfRule type="cellIs" dxfId="3386" priority="4190" operator="equal">
      <formula>"ACORDE A ITEM 5.2.1 (T.R.)"</formula>
    </cfRule>
  </conditionalFormatting>
  <conditionalFormatting sqref="N305">
    <cfRule type="expression" dxfId="3385" priority="4184">
      <formula>N305=" "</formula>
    </cfRule>
    <cfRule type="expression" dxfId="3384" priority="4185">
      <formula>N305="NO PRESENTÓ CERTIFICADO"</formula>
    </cfRule>
    <cfRule type="expression" dxfId="3383" priority="4186">
      <formula>N305="PRESENTÓ CERTIFICADO"</formula>
    </cfRule>
  </conditionalFormatting>
  <conditionalFormatting sqref="O305">
    <cfRule type="cellIs" dxfId="3382" priority="4180" operator="equal">
      <formula>"PENDIENTE POR DESCRIPCIÓN"</formula>
    </cfRule>
    <cfRule type="cellIs" dxfId="3381" priority="4181" operator="equal">
      <formula>"DESCRIPCIÓN INSUFICIENTE"</formula>
    </cfRule>
    <cfRule type="cellIs" dxfId="3380" priority="4182" operator="equal">
      <formula>"NO ESTÁ ACORDE A ITEM 5.2.1 (T.R.)"</formula>
    </cfRule>
    <cfRule type="cellIs" dxfId="3379" priority="4183" operator="equal">
      <formula>"ACORDE A ITEM 5.2.1 (T.R.)"</formula>
    </cfRule>
  </conditionalFormatting>
  <conditionalFormatting sqref="Q299">
    <cfRule type="containsBlanks" dxfId="3378" priority="4171">
      <formula>LEN(TRIM(Q299))=0</formula>
    </cfRule>
    <cfRule type="cellIs" dxfId="3377" priority="4176" operator="equal">
      <formula>"REQUERIMIENTOS SUBSANADOS"</formula>
    </cfRule>
    <cfRule type="containsText" dxfId="3376" priority="4177" operator="containsText" text="NO SUBSANABLE">
      <formula>NOT(ISERROR(SEARCH("NO SUBSANABLE",Q299)))</formula>
    </cfRule>
    <cfRule type="containsText" dxfId="3375" priority="4178" operator="containsText" text="PENDIENTES POR SUBSANAR">
      <formula>NOT(ISERROR(SEARCH("PENDIENTES POR SUBSANAR",Q299)))</formula>
    </cfRule>
    <cfRule type="containsText" dxfId="3374" priority="4179" operator="containsText" text="SIN OBSERVACIÓN">
      <formula>NOT(ISERROR(SEARCH("SIN OBSERVACIÓN",Q299)))</formula>
    </cfRule>
  </conditionalFormatting>
  <conditionalFormatting sqref="R299">
    <cfRule type="containsBlanks" dxfId="3373" priority="4170">
      <formula>LEN(TRIM(R299))=0</formula>
    </cfRule>
    <cfRule type="cellIs" dxfId="3372" priority="4172" operator="equal">
      <formula>"NO CUMPLEN CON LO SOLICITADO"</formula>
    </cfRule>
    <cfRule type="cellIs" dxfId="3371" priority="4173" operator="equal">
      <formula>"CUMPLEN CON LO SOLICITADO"</formula>
    </cfRule>
    <cfRule type="cellIs" dxfId="3370" priority="4174" operator="equal">
      <formula>"PENDIENTES"</formula>
    </cfRule>
    <cfRule type="cellIs" dxfId="3369" priority="4175" operator="equal">
      <formula>"NINGUNO"</formula>
    </cfRule>
  </conditionalFormatting>
  <conditionalFormatting sqref="Q302">
    <cfRule type="containsBlanks" dxfId="3368" priority="4161">
      <formula>LEN(TRIM(Q302))=0</formula>
    </cfRule>
    <cfRule type="cellIs" dxfId="3367" priority="4166" operator="equal">
      <formula>"REQUERIMIENTOS SUBSANADOS"</formula>
    </cfRule>
    <cfRule type="containsText" dxfId="3366" priority="4167" operator="containsText" text="NO SUBSANABLE">
      <formula>NOT(ISERROR(SEARCH("NO SUBSANABLE",Q302)))</formula>
    </cfRule>
    <cfRule type="containsText" dxfId="3365" priority="4168" operator="containsText" text="PENDIENTES POR SUBSANAR">
      <formula>NOT(ISERROR(SEARCH("PENDIENTES POR SUBSANAR",Q302)))</formula>
    </cfRule>
    <cfRule type="containsText" dxfId="3364" priority="4169" operator="containsText" text="SIN OBSERVACIÓN">
      <formula>NOT(ISERROR(SEARCH("SIN OBSERVACIÓN",Q302)))</formula>
    </cfRule>
  </conditionalFormatting>
  <conditionalFormatting sqref="R302">
    <cfRule type="containsBlanks" dxfId="3363" priority="4160">
      <formula>LEN(TRIM(R302))=0</formula>
    </cfRule>
    <cfRule type="cellIs" dxfId="3362" priority="4162" operator="equal">
      <formula>"NO CUMPLEN CON LO SOLICITADO"</formula>
    </cfRule>
    <cfRule type="cellIs" dxfId="3361" priority="4163" operator="equal">
      <formula>"CUMPLEN CON LO SOLICITADO"</formula>
    </cfRule>
    <cfRule type="cellIs" dxfId="3360" priority="4164" operator="equal">
      <formula>"PENDIENTES"</formula>
    </cfRule>
    <cfRule type="cellIs" dxfId="3359" priority="4165" operator="equal">
      <formula>"NINGUNO"</formula>
    </cfRule>
  </conditionalFormatting>
  <conditionalFormatting sqref="S299">
    <cfRule type="cellIs" dxfId="3358" priority="4154" operator="greaterThan">
      <formula>0</formula>
    </cfRule>
    <cfRule type="cellIs" dxfId="3357" priority="4155" operator="equal">
      <formula>0</formula>
    </cfRule>
  </conditionalFormatting>
  <conditionalFormatting sqref="S302">
    <cfRule type="cellIs" dxfId="3356" priority="4152" operator="greaterThan">
      <formula>0</formula>
    </cfRule>
    <cfRule type="cellIs" dxfId="3355" priority="4153" operator="equal">
      <formula>0</formula>
    </cfRule>
  </conditionalFormatting>
  <conditionalFormatting sqref="Q305">
    <cfRule type="containsBlanks" dxfId="3354" priority="4143">
      <formula>LEN(TRIM(Q305))=0</formula>
    </cfRule>
    <cfRule type="cellIs" dxfId="3353" priority="4148" operator="equal">
      <formula>"REQUERIMIENTOS SUBSANADOS"</formula>
    </cfRule>
    <cfRule type="containsText" dxfId="3352" priority="4149" operator="containsText" text="NO SUBSANABLE">
      <formula>NOT(ISERROR(SEARCH("NO SUBSANABLE",Q305)))</formula>
    </cfRule>
    <cfRule type="containsText" dxfId="3351" priority="4150" operator="containsText" text="PENDIENTES POR SUBSANAR">
      <formula>NOT(ISERROR(SEARCH("PENDIENTES POR SUBSANAR",Q305)))</formula>
    </cfRule>
    <cfRule type="containsText" dxfId="3350" priority="4151" operator="containsText" text="SIN OBSERVACIÓN">
      <formula>NOT(ISERROR(SEARCH("SIN OBSERVACIÓN",Q305)))</formula>
    </cfRule>
  </conditionalFormatting>
  <conditionalFormatting sqref="R305">
    <cfRule type="containsBlanks" dxfId="3349" priority="4142">
      <formula>LEN(TRIM(R305))=0</formula>
    </cfRule>
    <cfRule type="cellIs" dxfId="3348" priority="4144" operator="equal">
      <formula>"NO CUMPLEN CON LO SOLICITADO"</formula>
    </cfRule>
    <cfRule type="cellIs" dxfId="3347" priority="4145" operator="equal">
      <formula>"CUMPLEN CON LO SOLICITADO"</formula>
    </cfRule>
    <cfRule type="cellIs" dxfId="3346" priority="4146" operator="equal">
      <formula>"PENDIENTES"</formula>
    </cfRule>
    <cfRule type="cellIs" dxfId="3345" priority="4147" operator="equal">
      <formula>"NINGUNO"</formula>
    </cfRule>
  </conditionalFormatting>
  <conditionalFormatting sqref="H324">
    <cfRule type="notContainsBlanks" dxfId="3344" priority="4141">
      <formula>LEN(TRIM(H324))&gt;0</formula>
    </cfRule>
  </conditionalFormatting>
  <conditionalFormatting sqref="N324">
    <cfRule type="expression" dxfId="3343" priority="4104">
      <formula>N324=" "</formula>
    </cfRule>
    <cfRule type="expression" dxfId="3342" priority="4105">
      <formula>N324="NO PRESENTÓ CERTIFICADO"</formula>
    </cfRule>
    <cfRule type="expression" dxfId="3341" priority="4106">
      <formula>N324="PRESENTÓ CERTIFICADO"</formula>
    </cfRule>
  </conditionalFormatting>
  <conditionalFormatting sqref="O324">
    <cfRule type="cellIs" dxfId="3340" priority="4100" operator="equal">
      <formula>"PENDIENTE POR DESCRIPCIÓN"</formula>
    </cfRule>
    <cfRule type="cellIs" dxfId="3339" priority="4101" operator="equal">
      <formula>"DESCRIPCIÓN INSUFICIENTE"</formula>
    </cfRule>
    <cfRule type="cellIs" dxfId="3338" priority="4102" operator="equal">
      <formula>"NO ESTÁ ACORDE A ITEM 5.2.1 (T.R.)"</formula>
    </cfRule>
    <cfRule type="cellIs" dxfId="3337" priority="4103" operator="equal">
      <formula>"ACORDE A ITEM 5.2.1 (T.R.)"</formula>
    </cfRule>
  </conditionalFormatting>
  <conditionalFormatting sqref="N327">
    <cfRule type="expression" dxfId="3336" priority="4097">
      <formula>N327=" "</formula>
    </cfRule>
    <cfRule type="expression" dxfId="3335" priority="4098">
      <formula>N327="NO PRESENTÓ CERTIFICADO"</formula>
    </cfRule>
    <cfRule type="expression" dxfId="3334" priority="4099">
      <formula>N327="PRESENTÓ CERTIFICADO"</formula>
    </cfRule>
  </conditionalFormatting>
  <conditionalFormatting sqref="O327">
    <cfRule type="cellIs" dxfId="3333" priority="4093" operator="equal">
      <formula>"PENDIENTE POR DESCRIPCIÓN"</formula>
    </cfRule>
    <cfRule type="cellIs" dxfId="3332" priority="4094" operator="equal">
      <formula>"DESCRIPCIÓN INSUFICIENTE"</formula>
    </cfRule>
    <cfRule type="cellIs" dxfId="3331" priority="4095" operator="equal">
      <formula>"NO ESTÁ ACORDE A ITEM 5.2.1 (T.R.)"</formula>
    </cfRule>
    <cfRule type="cellIs" dxfId="3330" priority="4096" operator="equal">
      <formula>"ACORDE A ITEM 5.2.1 (T.R.)"</formula>
    </cfRule>
  </conditionalFormatting>
  <conditionalFormatting sqref="N330">
    <cfRule type="expression" dxfId="3329" priority="4090">
      <formula>N330=" "</formula>
    </cfRule>
    <cfRule type="expression" dxfId="3328" priority="4091">
      <formula>N330="NO PRESENTÓ CERTIFICADO"</formula>
    </cfRule>
    <cfRule type="expression" dxfId="3327" priority="4092">
      <formula>N330="PRESENTÓ CERTIFICADO"</formula>
    </cfRule>
  </conditionalFormatting>
  <conditionalFormatting sqref="O330">
    <cfRule type="cellIs" dxfId="3326" priority="4086" operator="equal">
      <formula>"PENDIENTE POR DESCRIPCIÓN"</formula>
    </cfRule>
    <cfRule type="cellIs" dxfId="3325" priority="4087" operator="equal">
      <formula>"DESCRIPCIÓN INSUFICIENTE"</formula>
    </cfRule>
    <cfRule type="cellIs" dxfId="3324" priority="4088" operator="equal">
      <formula>"NO ESTÁ ACORDE A ITEM 5.2.1 (T.R.)"</formula>
    </cfRule>
    <cfRule type="cellIs" dxfId="3323" priority="4089" operator="equal">
      <formula>"ACORDE A ITEM 5.2.1 (T.R.)"</formula>
    </cfRule>
  </conditionalFormatting>
  <conditionalFormatting sqref="N333">
    <cfRule type="expression" dxfId="3322" priority="4083">
      <formula>N333=" "</formula>
    </cfRule>
    <cfRule type="expression" dxfId="3321" priority="4084">
      <formula>N333="NO PRESENTÓ CERTIFICADO"</formula>
    </cfRule>
    <cfRule type="expression" dxfId="3320" priority="4085">
      <formula>N333="PRESENTÓ CERTIFICADO"</formula>
    </cfRule>
  </conditionalFormatting>
  <conditionalFormatting sqref="O333">
    <cfRule type="cellIs" dxfId="3319" priority="4079" operator="equal">
      <formula>"PENDIENTE POR DESCRIPCIÓN"</formula>
    </cfRule>
    <cfRule type="cellIs" dxfId="3318" priority="4080" operator="equal">
      <formula>"DESCRIPCIÓN INSUFICIENTE"</formula>
    </cfRule>
    <cfRule type="cellIs" dxfId="3317" priority="4081" operator="equal">
      <formula>"NO ESTÁ ACORDE A ITEM 5.2.1 (T.R.)"</formula>
    </cfRule>
    <cfRule type="cellIs" dxfId="3316" priority="4082" operator="equal">
      <formula>"ACORDE A ITEM 5.2.1 (T.R.)"</formula>
    </cfRule>
  </conditionalFormatting>
  <conditionalFormatting sqref="Q324">
    <cfRule type="containsBlanks" dxfId="3315" priority="4070">
      <formula>LEN(TRIM(Q324))=0</formula>
    </cfRule>
    <cfRule type="cellIs" dxfId="3314" priority="4075" operator="equal">
      <formula>"REQUERIMIENTOS SUBSANADOS"</formula>
    </cfRule>
    <cfRule type="containsText" dxfId="3313" priority="4076" operator="containsText" text="NO SUBSANABLE">
      <formula>NOT(ISERROR(SEARCH("NO SUBSANABLE",Q324)))</formula>
    </cfRule>
    <cfRule type="containsText" dxfId="3312" priority="4077" operator="containsText" text="PENDIENTES POR SUBSANAR">
      <formula>NOT(ISERROR(SEARCH("PENDIENTES POR SUBSANAR",Q324)))</formula>
    </cfRule>
    <cfRule type="containsText" dxfId="3311" priority="4078" operator="containsText" text="SIN OBSERVACIÓN">
      <formula>NOT(ISERROR(SEARCH("SIN OBSERVACIÓN",Q324)))</formula>
    </cfRule>
  </conditionalFormatting>
  <conditionalFormatting sqref="R324">
    <cfRule type="containsBlanks" dxfId="3310" priority="4069">
      <formula>LEN(TRIM(R324))=0</formula>
    </cfRule>
    <cfRule type="cellIs" dxfId="3309" priority="4071" operator="equal">
      <formula>"NO CUMPLEN CON LO SOLICITADO"</formula>
    </cfRule>
    <cfRule type="cellIs" dxfId="3308" priority="4072" operator="equal">
      <formula>"CUMPLEN CON LO SOLICITADO"</formula>
    </cfRule>
    <cfRule type="cellIs" dxfId="3307" priority="4073" operator="equal">
      <formula>"PENDIENTES"</formula>
    </cfRule>
    <cfRule type="cellIs" dxfId="3306" priority="4074" operator="equal">
      <formula>"NINGUNO"</formula>
    </cfRule>
  </conditionalFormatting>
  <conditionalFormatting sqref="Q333">
    <cfRule type="containsBlanks" dxfId="3305" priority="4060">
      <formula>LEN(TRIM(Q333))=0</formula>
    </cfRule>
    <cfRule type="cellIs" dxfId="3304" priority="4065" operator="equal">
      <formula>"REQUERIMIENTOS SUBSANADOS"</formula>
    </cfRule>
    <cfRule type="containsText" dxfId="3303" priority="4066" operator="containsText" text="NO SUBSANABLE">
      <formula>NOT(ISERROR(SEARCH("NO SUBSANABLE",Q333)))</formula>
    </cfRule>
    <cfRule type="containsText" dxfId="3302" priority="4067" operator="containsText" text="PENDIENTES POR SUBSANAR">
      <formula>NOT(ISERROR(SEARCH("PENDIENTES POR SUBSANAR",Q333)))</formula>
    </cfRule>
    <cfRule type="containsText" dxfId="3301" priority="4068" operator="containsText" text="SIN OBSERVACIÓN">
      <formula>NOT(ISERROR(SEARCH("SIN OBSERVACIÓN",Q333)))</formula>
    </cfRule>
  </conditionalFormatting>
  <conditionalFormatting sqref="R333">
    <cfRule type="containsBlanks" dxfId="3300" priority="4059">
      <formula>LEN(TRIM(R333))=0</formula>
    </cfRule>
    <cfRule type="cellIs" dxfId="3299" priority="4061" operator="equal">
      <formula>"NO CUMPLEN CON LO SOLICITADO"</formula>
    </cfRule>
    <cfRule type="cellIs" dxfId="3298" priority="4062" operator="equal">
      <formula>"CUMPLEN CON LO SOLICITADO"</formula>
    </cfRule>
    <cfRule type="cellIs" dxfId="3297" priority="4063" operator="equal">
      <formula>"PENDIENTES"</formula>
    </cfRule>
    <cfRule type="cellIs" dxfId="3296" priority="4064" operator="equal">
      <formula>"NINGUNO"</formula>
    </cfRule>
  </conditionalFormatting>
  <conditionalFormatting sqref="Q327">
    <cfRule type="containsBlanks" dxfId="3295" priority="4050">
      <formula>LEN(TRIM(Q327))=0</formula>
    </cfRule>
    <cfRule type="cellIs" dxfId="3294" priority="4055" operator="equal">
      <formula>"REQUERIMIENTOS SUBSANADOS"</formula>
    </cfRule>
    <cfRule type="containsText" dxfId="3293" priority="4056" operator="containsText" text="NO SUBSANABLE">
      <formula>NOT(ISERROR(SEARCH("NO SUBSANABLE",Q327)))</formula>
    </cfRule>
    <cfRule type="containsText" dxfId="3292" priority="4057" operator="containsText" text="PENDIENTES POR SUBSANAR">
      <formula>NOT(ISERROR(SEARCH("PENDIENTES POR SUBSANAR",Q327)))</formula>
    </cfRule>
    <cfRule type="containsText" dxfId="3291" priority="4058" operator="containsText" text="SIN OBSERVACIÓN">
      <formula>NOT(ISERROR(SEARCH("SIN OBSERVACIÓN",Q327)))</formula>
    </cfRule>
  </conditionalFormatting>
  <conditionalFormatting sqref="R327">
    <cfRule type="containsBlanks" dxfId="3290" priority="4049">
      <formula>LEN(TRIM(R327))=0</formula>
    </cfRule>
    <cfRule type="cellIs" dxfId="3289" priority="4051" operator="equal">
      <formula>"NO CUMPLEN CON LO SOLICITADO"</formula>
    </cfRule>
    <cfRule type="cellIs" dxfId="3288" priority="4052" operator="equal">
      <formula>"CUMPLEN CON LO SOLICITADO"</formula>
    </cfRule>
    <cfRule type="cellIs" dxfId="3287" priority="4053" operator="equal">
      <formula>"PENDIENTES"</formula>
    </cfRule>
    <cfRule type="cellIs" dxfId="3286" priority="4054" operator="equal">
      <formula>"NINGUNO"</formula>
    </cfRule>
  </conditionalFormatting>
  <conditionalFormatting sqref="H349">
    <cfRule type="notContainsBlanks" dxfId="3285" priority="4048">
      <formula>LEN(TRIM(H349))&gt;0</formula>
    </cfRule>
  </conditionalFormatting>
  <conditionalFormatting sqref="H352">
    <cfRule type="notContainsBlanks" dxfId="3284" priority="4047">
      <formula>LEN(TRIM(H352))&gt;0</formula>
    </cfRule>
  </conditionalFormatting>
  <conditionalFormatting sqref="H355">
    <cfRule type="notContainsBlanks" dxfId="3283" priority="4046">
      <formula>LEN(TRIM(H355))&gt;0</formula>
    </cfRule>
  </conditionalFormatting>
  <conditionalFormatting sqref="L114:L115">
    <cfRule type="cellIs" dxfId="3282" priority="2640" operator="equal">
      <formula>"NO CUMPLE"</formula>
    </cfRule>
    <cfRule type="cellIs" dxfId="3281" priority="2641" operator="equal">
      <formula>"CUMPLE"</formula>
    </cfRule>
  </conditionalFormatting>
  <conditionalFormatting sqref="J104">
    <cfRule type="cellIs" dxfId="3280" priority="2626" operator="equal">
      <formula>"NO CUMPLE"</formula>
    </cfRule>
    <cfRule type="cellIs" dxfId="3279" priority="2627" operator="equal">
      <formula>"CUMPLE"</formula>
    </cfRule>
  </conditionalFormatting>
  <conditionalFormatting sqref="L105">
    <cfRule type="cellIs" dxfId="3278" priority="2624" operator="equal">
      <formula>"NO CUMPLE"</formula>
    </cfRule>
    <cfRule type="cellIs" dxfId="3277" priority="2625" operator="equal">
      <formula>"CUMPLE"</formula>
    </cfRule>
  </conditionalFormatting>
  <conditionalFormatting sqref="L108">
    <cfRule type="cellIs" dxfId="3276" priority="2622" operator="equal">
      <formula>"NO CUMPLE"</formula>
    </cfRule>
    <cfRule type="cellIs" dxfId="3275" priority="2623" operator="equal">
      <formula>"CUMPLE"</formula>
    </cfRule>
  </conditionalFormatting>
  <conditionalFormatting sqref="N343">
    <cfRule type="expression" dxfId="3274" priority="3991">
      <formula>N343=" "</formula>
    </cfRule>
    <cfRule type="expression" dxfId="3273" priority="3992">
      <formula>N343="NO PRESENTÓ CERTIFICADO"</formula>
    </cfRule>
    <cfRule type="expression" dxfId="3272" priority="3993">
      <formula>N343="PRESENTÓ CERTIFICADO"</formula>
    </cfRule>
  </conditionalFormatting>
  <conditionalFormatting sqref="O343">
    <cfRule type="cellIs" dxfId="3271" priority="3987" operator="equal">
      <formula>"PENDIENTE POR DESCRIPCIÓN"</formula>
    </cfRule>
    <cfRule type="cellIs" dxfId="3270" priority="3988" operator="equal">
      <formula>"DESCRIPCIÓN INSUFICIENTE"</formula>
    </cfRule>
    <cfRule type="cellIs" dxfId="3269" priority="3989" operator="equal">
      <formula>"NO ESTÁ ACORDE A ITEM 5.2.1 (T.R.)"</formula>
    </cfRule>
    <cfRule type="cellIs" dxfId="3268" priority="3990" operator="equal">
      <formula>"ACORDE A ITEM 5.2.1 (T.R.)"</formula>
    </cfRule>
  </conditionalFormatting>
  <conditionalFormatting sqref="N346">
    <cfRule type="expression" dxfId="3267" priority="3984">
      <formula>N346=" "</formula>
    </cfRule>
    <cfRule type="expression" dxfId="3266" priority="3985">
      <formula>N346="NO PRESENTÓ CERTIFICADO"</formula>
    </cfRule>
    <cfRule type="expression" dxfId="3265" priority="3986">
      <formula>N346="PRESENTÓ CERTIFICADO"</formula>
    </cfRule>
  </conditionalFormatting>
  <conditionalFormatting sqref="O346">
    <cfRule type="cellIs" dxfId="3264" priority="3980" operator="equal">
      <formula>"PENDIENTE POR DESCRIPCIÓN"</formula>
    </cfRule>
    <cfRule type="cellIs" dxfId="3263" priority="3981" operator="equal">
      <formula>"DESCRIPCIÓN INSUFICIENTE"</formula>
    </cfRule>
    <cfRule type="cellIs" dxfId="3262" priority="3982" operator="equal">
      <formula>"NO ESTÁ ACORDE A ITEM 5.2.1 (T.R.)"</formula>
    </cfRule>
    <cfRule type="cellIs" dxfId="3261" priority="3983" operator="equal">
      <formula>"ACORDE A ITEM 5.2.1 (T.R.)"</formula>
    </cfRule>
  </conditionalFormatting>
  <conditionalFormatting sqref="N349">
    <cfRule type="expression" dxfId="3260" priority="3977">
      <formula>N349=" "</formula>
    </cfRule>
    <cfRule type="expression" dxfId="3259" priority="3978">
      <formula>N349="NO PRESENTÓ CERTIFICADO"</formula>
    </cfRule>
    <cfRule type="expression" dxfId="3258" priority="3979">
      <formula>N349="PRESENTÓ CERTIFICADO"</formula>
    </cfRule>
  </conditionalFormatting>
  <conditionalFormatting sqref="O349">
    <cfRule type="cellIs" dxfId="3257" priority="3973" operator="equal">
      <formula>"PENDIENTE POR DESCRIPCIÓN"</formula>
    </cfRule>
    <cfRule type="cellIs" dxfId="3256" priority="3974" operator="equal">
      <formula>"DESCRIPCIÓN INSUFICIENTE"</formula>
    </cfRule>
    <cfRule type="cellIs" dxfId="3255" priority="3975" operator="equal">
      <formula>"NO ESTÁ ACORDE A ITEM 5.2.1 (T.R.)"</formula>
    </cfRule>
    <cfRule type="cellIs" dxfId="3254" priority="3976" operator="equal">
      <formula>"ACORDE A ITEM 5.2.1 (T.R.)"</formula>
    </cfRule>
  </conditionalFormatting>
  <conditionalFormatting sqref="N352">
    <cfRule type="expression" dxfId="3253" priority="3970">
      <formula>N352=" "</formula>
    </cfRule>
    <cfRule type="expression" dxfId="3252" priority="3971">
      <formula>N352="NO PRESENTÓ CERTIFICADO"</formula>
    </cfRule>
    <cfRule type="expression" dxfId="3251" priority="3972">
      <formula>N352="PRESENTÓ CERTIFICADO"</formula>
    </cfRule>
  </conditionalFormatting>
  <conditionalFormatting sqref="O352">
    <cfRule type="cellIs" dxfId="3250" priority="3966" operator="equal">
      <formula>"PENDIENTE POR DESCRIPCIÓN"</formula>
    </cfRule>
    <cfRule type="cellIs" dxfId="3249" priority="3967" operator="equal">
      <formula>"DESCRIPCIÓN INSUFICIENTE"</formula>
    </cfRule>
    <cfRule type="cellIs" dxfId="3248" priority="3968" operator="equal">
      <formula>"NO ESTÁ ACORDE A ITEM 5.2.1 (T.R.)"</formula>
    </cfRule>
    <cfRule type="cellIs" dxfId="3247" priority="3969" operator="equal">
      <formula>"ACORDE A ITEM 5.2.1 (T.R.)"</formula>
    </cfRule>
  </conditionalFormatting>
  <conditionalFormatting sqref="N355">
    <cfRule type="expression" dxfId="3246" priority="3963">
      <formula>N355=" "</formula>
    </cfRule>
    <cfRule type="expression" dxfId="3245" priority="3964">
      <formula>N355="NO PRESENTÓ CERTIFICADO"</formula>
    </cfRule>
    <cfRule type="expression" dxfId="3244" priority="3965">
      <formula>N355="PRESENTÓ CERTIFICADO"</formula>
    </cfRule>
  </conditionalFormatting>
  <conditionalFormatting sqref="O355">
    <cfRule type="cellIs" dxfId="3243" priority="3959" operator="equal">
      <formula>"PENDIENTE POR DESCRIPCIÓN"</formula>
    </cfRule>
    <cfRule type="cellIs" dxfId="3242" priority="3960" operator="equal">
      <formula>"DESCRIPCIÓN INSUFICIENTE"</formula>
    </cfRule>
    <cfRule type="cellIs" dxfId="3241" priority="3961" operator="equal">
      <formula>"NO ESTÁ ACORDE A ITEM 5.2.1 (T.R.)"</formula>
    </cfRule>
    <cfRule type="cellIs" dxfId="3240" priority="3962" operator="equal">
      <formula>"ACORDE A ITEM 5.2.1 (T.R.)"</formula>
    </cfRule>
  </conditionalFormatting>
  <conditionalFormatting sqref="Q346">
    <cfRule type="containsBlanks" dxfId="3239" priority="3950">
      <formula>LEN(TRIM(Q346))=0</formula>
    </cfRule>
    <cfRule type="cellIs" dxfId="3238" priority="3955" operator="equal">
      <formula>"REQUERIMIENTOS SUBSANADOS"</formula>
    </cfRule>
    <cfRule type="containsText" dxfId="3237" priority="3956" operator="containsText" text="NO SUBSANABLE">
      <formula>NOT(ISERROR(SEARCH("NO SUBSANABLE",Q346)))</formula>
    </cfRule>
    <cfRule type="containsText" dxfId="3236" priority="3957" operator="containsText" text="PENDIENTES POR SUBSANAR">
      <formula>NOT(ISERROR(SEARCH("PENDIENTES POR SUBSANAR",Q346)))</formula>
    </cfRule>
    <cfRule type="containsText" dxfId="3235" priority="3958" operator="containsText" text="SIN OBSERVACIÓN">
      <formula>NOT(ISERROR(SEARCH("SIN OBSERVACIÓN",Q346)))</formula>
    </cfRule>
  </conditionalFormatting>
  <conditionalFormatting sqref="R346">
    <cfRule type="containsBlanks" dxfId="3234" priority="3949">
      <formula>LEN(TRIM(R346))=0</formula>
    </cfRule>
    <cfRule type="cellIs" dxfId="3233" priority="3951" operator="equal">
      <formula>"NO CUMPLEN CON LO SOLICITADO"</formula>
    </cfRule>
    <cfRule type="cellIs" dxfId="3232" priority="3952" operator="equal">
      <formula>"CUMPLEN CON LO SOLICITADO"</formula>
    </cfRule>
    <cfRule type="cellIs" dxfId="3231" priority="3953" operator="equal">
      <formula>"PENDIENTES"</formula>
    </cfRule>
    <cfRule type="cellIs" dxfId="3230" priority="3954" operator="equal">
      <formula>"NINGUNO"</formula>
    </cfRule>
  </conditionalFormatting>
  <conditionalFormatting sqref="Q349">
    <cfRule type="containsBlanks" dxfId="3229" priority="3940">
      <formula>LEN(TRIM(Q349))=0</formula>
    </cfRule>
    <cfRule type="cellIs" dxfId="3228" priority="3945" operator="equal">
      <formula>"REQUERIMIENTOS SUBSANADOS"</formula>
    </cfRule>
    <cfRule type="containsText" dxfId="3227" priority="3946" operator="containsText" text="NO SUBSANABLE">
      <formula>NOT(ISERROR(SEARCH("NO SUBSANABLE",Q349)))</formula>
    </cfRule>
    <cfRule type="containsText" dxfId="3226" priority="3947" operator="containsText" text="PENDIENTES POR SUBSANAR">
      <formula>NOT(ISERROR(SEARCH("PENDIENTES POR SUBSANAR",Q349)))</formula>
    </cfRule>
    <cfRule type="containsText" dxfId="3225" priority="3948" operator="containsText" text="SIN OBSERVACIÓN">
      <formula>NOT(ISERROR(SEARCH("SIN OBSERVACIÓN",Q349)))</formula>
    </cfRule>
  </conditionalFormatting>
  <conditionalFormatting sqref="R349">
    <cfRule type="containsBlanks" dxfId="3224" priority="3939">
      <formula>LEN(TRIM(R349))=0</formula>
    </cfRule>
    <cfRule type="cellIs" dxfId="3223" priority="3941" operator="equal">
      <formula>"NO CUMPLEN CON LO SOLICITADO"</formula>
    </cfRule>
    <cfRule type="cellIs" dxfId="3222" priority="3942" operator="equal">
      <formula>"CUMPLEN CON LO SOLICITADO"</formula>
    </cfRule>
    <cfRule type="cellIs" dxfId="3221" priority="3943" operator="equal">
      <formula>"PENDIENTES"</formula>
    </cfRule>
    <cfRule type="cellIs" dxfId="3220" priority="3944" operator="equal">
      <formula>"NINGUNO"</formula>
    </cfRule>
  </conditionalFormatting>
  <conditionalFormatting sqref="Q352">
    <cfRule type="containsBlanks" dxfId="3219" priority="3920">
      <formula>LEN(TRIM(Q352))=0</formula>
    </cfRule>
    <cfRule type="cellIs" dxfId="3218" priority="3925" operator="equal">
      <formula>"REQUERIMIENTOS SUBSANADOS"</formula>
    </cfRule>
    <cfRule type="containsText" dxfId="3217" priority="3926" operator="containsText" text="NO SUBSANABLE">
      <formula>NOT(ISERROR(SEARCH("NO SUBSANABLE",Q352)))</formula>
    </cfRule>
    <cfRule type="containsText" dxfId="3216" priority="3927" operator="containsText" text="PENDIENTES POR SUBSANAR">
      <formula>NOT(ISERROR(SEARCH("PENDIENTES POR SUBSANAR",Q352)))</formula>
    </cfRule>
    <cfRule type="containsText" dxfId="3215" priority="3928" operator="containsText" text="SIN OBSERVACIÓN">
      <formula>NOT(ISERROR(SEARCH("SIN OBSERVACIÓN",Q352)))</formula>
    </cfRule>
  </conditionalFormatting>
  <conditionalFormatting sqref="R352">
    <cfRule type="containsBlanks" dxfId="3214" priority="3919">
      <formula>LEN(TRIM(R352))=0</formula>
    </cfRule>
    <cfRule type="cellIs" dxfId="3213" priority="3921" operator="equal">
      <formula>"NO CUMPLEN CON LO SOLICITADO"</formula>
    </cfRule>
    <cfRule type="cellIs" dxfId="3212" priority="3922" operator="equal">
      <formula>"CUMPLEN CON LO SOLICITADO"</formula>
    </cfRule>
    <cfRule type="cellIs" dxfId="3211" priority="3923" operator="equal">
      <formula>"PENDIENTES"</formula>
    </cfRule>
    <cfRule type="cellIs" dxfId="3210" priority="3924" operator="equal">
      <formula>"NINGUNO"</formula>
    </cfRule>
  </conditionalFormatting>
  <conditionalFormatting sqref="Q355">
    <cfRule type="containsBlanks" dxfId="3209" priority="3910">
      <formula>LEN(TRIM(Q355))=0</formula>
    </cfRule>
    <cfRule type="cellIs" dxfId="3208" priority="3915" operator="equal">
      <formula>"REQUERIMIENTOS SUBSANADOS"</formula>
    </cfRule>
    <cfRule type="containsText" dxfId="3207" priority="3916" operator="containsText" text="NO SUBSANABLE">
      <formula>NOT(ISERROR(SEARCH("NO SUBSANABLE",Q355)))</formula>
    </cfRule>
    <cfRule type="containsText" dxfId="3206" priority="3917" operator="containsText" text="PENDIENTES POR SUBSANAR">
      <formula>NOT(ISERROR(SEARCH("PENDIENTES POR SUBSANAR",Q355)))</formula>
    </cfRule>
    <cfRule type="containsText" dxfId="3205" priority="3918" operator="containsText" text="SIN OBSERVACIÓN">
      <formula>NOT(ISERROR(SEARCH("SIN OBSERVACIÓN",Q355)))</formula>
    </cfRule>
  </conditionalFormatting>
  <conditionalFormatting sqref="R355">
    <cfRule type="containsBlanks" dxfId="3204" priority="3909">
      <formula>LEN(TRIM(R355))=0</formula>
    </cfRule>
    <cfRule type="cellIs" dxfId="3203" priority="3911" operator="equal">
      <formula>"NO CUMPLEN CON LO SOLICITADO"</formula>
    </cfRule>
    <cfRule type="cellIs" dxfId="3202" priority="3912" operator="equal">
      <formula>"CUMPLEN CON LO SOLICITADO"</formula>
    </cfRule>
    <cfRule type="cellIs" dxfId="3201" priority="3913" operator="equal">
      <formula>"PENDIENTES"</formula>
    </cfRule>
    <cfRule type="cellIs" dxfId="3200" priority="3914" operator="equal">
      <formula>"NINGUNO"</formula>
    </cfRule>
  </conditionalFormatting>
  <conditionalFormatting sqref="H368 H371 H374 H377">
    <cfRule type="notContainsBlanks" dxfId="3199" priority="3903">
      <formula>LEN(TRIM(H368))&gt;0</formula>
    </cfRule>
  </conditionalFormatting>
  <conditionalFormatting sqref="I368 I371 I374 I377">
    <cfRule type="notContainsBlanks" dxfId="3198" priority="3902">
      <formula>LEN(TRIM(I368))&gt;0</formula>
    </cfRule>
  </conditionalFormatting>
  <conditionalFormatting sqref="J102">
    <cfRule type="cellIs" dxfId="3197" priority="2608" operator="equal">
      <formula>"NO CUMPLE"</formula>
    </cfRule>
    <cfRule type="cellIs" dxfId="3196" priority="2609" operator="equal">
      <formula>"CUMPLE"</formula>
    </cfRule>
  </conditionalFormatting>
  <conditionalFormatting sqref="L101">
    <cfRule type="cellIs" dxfId="3195" priority="2604" operator="equal">
      <formula>"NO CUMPLE"</formula>
    </cfRule>
    <cfRule type="cellIs" dxfId="3194" priority="2605" operator="equal">
      <formula>"CUMPLE"</formula>
    </cfRule>
  </conditionalFormatting>
  <conditionalFormatting sqref="J101">
    <cfRule type="cellIs" dxfId="3193" priority="2602" operator="equal">
      <formula>"NO CUMPLE"</formula>
    </cfRule>
    <cfRule type="cellIs" dxfId="3192" priority="2603" operator="equal">
      <formula>"CUMPLE"</formula>
    </cfRule>
  </conditionalFormatting>
  <conditionalFormatting sqref="L102">
    <cfRule type="cellIs" dxfId="3191" priority="2600" operator="equal">
      <formula>"NO CUMPLE"</formula>
    </cfRule>
    <cfRule type="cellIs" dxfId="3190" priority="2601" operator="equal">
      <formula>"CUMPLE"</formula>
    </cfRule>
  </conditionalFormatting>
  <conditionalFormatting sqref="N368">
    <cfRule type="expression" dxfId="3189" priority="3857">
      <formula>N368=" "</formula>
    </cfRule>
    <cfRule type="expression" dxfId="3188" priority="3858">
      <formula>N368="NO PRESENTÓ CERTIFICADO"</formula>
    </cfRule>
    <cfRule type="expression" dxfId="3187" priority="3859">
      <formula>N368="PRESENTÓ CERTIFICADO"</formula>
    </cfRule>
  </conditionalFormatting>
  <conditionalFormatting sqref="Q368">
    <cfRule type="containsBlanks" dxfId="3186" priority="3852">
      <formula>LEN(TRIM(Q368))=0</formula>
    </cfRule>
    <cfRule type="cellIs" dxfId="3185" priority="3853" operator="equal">
      <formula>"REQUERIMIENTOS SUBSANADOS"</formula>
    </cfRule>
    <cfRule type="containsText" dxfId="3184" priority="3854" operator="containsText" text="NO SUBSANABLE">
      <formula>NOT(ISERROR(SEARCH("NO SUBSANABLE",Q368)))</formula>
    </cfRule>
    <cfRule type="containsText" dxfId="3183" priority="3855" operator="containsText" text="PENDIENTES POR SUBSANAR">
      <formula>NOT(ISERROR(SEARCH("PENDIENTES POR SUBSANAR",Q368)))</formula>
    </cfRule>
    <cfRule type="containsText" dxfId="3182" priority="3856" operator="containsText" text="SIN OBSERVACIÓN">
      <formula>NOT(ISERROR(SEARCH("SIN OBSERVACIÓN",Q368)))</formula>
    </cfRule>
  </conditionalFormatting>
  <conditionalFormatting sqref="Q371">
    <cfRule type="containsBlanks" dxfId="3181" priority="3847">
      <formula>LEN(TRIM(Q371))=0</formula>
    </cfRule>
    <cfRule type="cellIs" dxfId="3180" priority="3848" operator="equal">
      <formula>"REQUERIMIENTOS SUBSANADOS"</formula>
    </cfRule>
    <cfRule type="containsText" dxfId="3179" priority="3849" operator="containsText" text="NO SUBSANABLE">
      <formula>NOT(ISERROR(SEARCH("NO SUBSANABLE",Q371)))</formula>
    </cfRule>
    <cfRule type="containsText" dxfId="3178" priority="3850" operator="containsText" text="PENDIENTES POR SUBSANAR">
      <formula>NOT(ISERROR(SEARCH("PENDIENTES POR SUBSANAR",Q371)))</formula>
    </cfRule>
    <cfRule type="containsText" dxfId="3177" priority="3851" operator="containsText" text="SIN OBSERVACIÓN">
      <formula>NOT(ISERROR(SEARCH("SIN OBSERVACIÓN",Q371)))</formula>
    </cfRule>
  </conditionalFormatting>
  <conditionalFormatting sqref="N371">
    <cfRule type="expression" dxfId="3176" priority="3844">
      <formula>N371=" "</formula>
    </cfRule>
    <cfRule type="expression" dxfId="3175" priority="3845">
      <formula>N371="NO PRESENTÓ CERTIFICADO"</formula>
    </cfRule>
    <cfRule type="expression" dxfId="3174" priority="3846">
      <formula>N371="PRESENTÓ CERTIFICADO"</formula>
    </cfRule>
  </conditionalFormatting>
  <conditionalFormatting sqref="N374">
    <cfRule type="expression" dxfId="3173" priority="3841">
      <formula>N374=" "</formula>
    </cfRule>
    <cfRule type="expression" dxfId="3172" priority="3842">
      <formula>N374="NO PRESENTÓ CERTIFICADO"</formula>
    </cfRule>
    <cfRule type="expression" dxfId="3171" priority="3843">
      <formula>N374="PRESENTÓ CERTIFICADO"</formula>
    </cfRule>
  </conditionalFormatting>
  <conditionalFormatting sqref="P377">
    <cfRule type="expression" dxfId="3170" priority="3828">
      <formula>Q377="NO SUBSANABLE"</formula>
    </cfRule>
    <cfRule type="expression" dxfId="3169" priority="3830">
      <formula>Q377="REQUERIMIENTOS SUBSANADOS"</formula>
    </cfRule>
    <cfRule type="expression" dxfId="3168" priority="3831">
      <formula>Q377="PENDIENTES POR SUBSANAR"</formula>
    </cfRule>
    <cfRule type="expression" dxfId="3167" priority="3836">
      <formula>Q377="SIN OBSERVACIÓN"</formula>
    </cfRule>
    <cfRule type="containsBlanks" dxfId="3166" priority="3837">
      <formula>LEN(TRIM(P377))=0</formula>
    </cfRule>
  </conditionalFormatting>
  <conditionalFormatting sqref="O377">
    <cfRule type="cellIs" dxfId="3165" priority="3829" operator="equal">
      <formula>"PENDIENTE POR DESCRIPCIÓN"</formula>
    </cfRule>
    <cfRule type="cellIs" dxfId="3164" priority="3833" operator="equal">
      <formula>"DESCRIPCIÓN INSUFICIENTE"</formula>
    </cfRule>
    <cfRule type="cellIs" dxfId="3163" priority="3834" operator="equal">
      <formula>"NO ESTÁ ACORDE A ITEM 5.2.1 (T.R.)"</formula>
    </cfRule>
    <cfRule type="cellIs" dxfId="3162" priority="3835" operator="equal">
      <formula>"ACORDE A ITEM 5.2.1 (T.R.)"</formula>
    </cfRule>
  </conditionalFormatting>
  <conditionalFormatting sqref="Q377">
    <cfRule type="containsBlanks" dxfId="3161" priority="3827">
      <formula>LEN(TRIM(Q377))=0</formula>
    </cfRule>
    <cfRule type="cellIs" dxfId="3160" priority="3832" operator="equal">
      <formula>"REQUERIMIENTOS SUBSANADOS"</formula>
    </cfRule>
    <cfRule type="containsText" dxfId="3159" priority="3838" operator="containsText" text="NO SUBSANABLE">
      <formula>NOT(ISERROR(SEARCH("NO SUBSANABLE",Q377)))</formula>
    </cfRule>
    <cfRule type="containsText" dxfId="3158" priority="3839" operator="containsText" text="PENDIENTES POR SUBSANAR">
      <formula>NOT(ISERROR(SEARCH("PENDIENTES POR SUBSANAR",Q377)))</formula>
    </cfRule>
    <cfRule type="containsText" dxfId="3157" priority="3840" operator="containsText" text="SIN OBSERVACIÓN">
      <formula>NOT(ISERROR(SEARCH("SIN OBSERVACIÓN",Q377)))</formula>
    </cfRule>
  </conditionalFormatting>
  <conditionalFormatting sqref="N377">
    <cfRule type="expression" dxfId="3156" priority="3824">
      <formula>N377=" "</formula>
    </cfRule>
    <cfRule type="expression" dxfId="3155" priority="3825">
      <formula>N377="NO PRESENTÓ CERTIFICADO"</formula>
    </cfRule>
    <cfRule type="expression" dxfId="3154" priority="3826">
      <formula>N377="PRESENTÓ CERTIFICADO"</formula>
    </cfRule>
  </conditionalFormatting>
  <conditionalFormatting sqref="R368">
    <cfRule type="containsBlanks" dxfId="3153" priority="3819">
      <formula>LEN(TRIM(R368))=0</formula>
    </cfRule>
    <cfRule type="cellIs" dxfId="3152" priority="3820" operator="equal">
      <formula>"NO CUMPLEN CON LO SOLICITADO"</formula>
    </cfRule>
    <cfRule type="cellIs" dxfId="3151" priority="3821" operator="equal">
      <formula>"CUMPLEN CON LO SOLICITADO"</formula>
    </cfRule>
    <cfRule type="cellIs" dxfId="3150" priority="3822" operator="equal">
      <formula>"PENDIENTES"</formula>
    </cfRule>
    <cfRule type="cellIs" dxfId="3149" priority="3823" operator="equal">
      <formula>"NINGUNO"</formula>
    </cfRule>
  </conditionalFormatting>
  <conditionalFormatting sqref="R371">
    <cfRule type="containsBlanks" dxfId="3148" priority="3814">
      <formula>LEN(TRIM(R371))=0</formula>
    </cfRule>
    <cfRule type="cellIs" dxfId="3147" priority="3815" operator="equal">
      <formula>"NO CUMPLEN CON LO SOLICITADO"</formula>
    </cfRule>
    <cfRule type="cellIs" dxfId="3146" priority="3816" operator="equal">
      <formula>"CUMPLEN CON LO SOLICITADO"</formula>
    </cfRule>
    <cfRule type="cellIs" dxfId="3145" priority="3817" operator="equal">
      <formula>"PENDIENTES"</formula>
    </cfRule>
    <cfRule type="cellIs" dxfId="3144" priority="3818" operator="equal">
      <formula>"NINGUNO"</formula>
    </cfRule>
  </conditionalFormatting>
  <conditionalFormatting sqref="R377">
    <cfRule type="containsBlanks" dxfId="3143" priority="3804">
      <formula>LEN(TRIM(R377))=0</formula>
    </cfRule>
    <cfRule type="cellIs" dxfId="3142" priority="3805" operator="equal">
      <formula>"NO CUMPLEN CON LO SOLICITADO"</formula>
    </cfRule>
    <cfRule type="cellIs" dxfId="3141" priority="3806" operator="equal">
      <formula>"CUMPLEN CON LO SOLICITADO"</formula>
    </cfRule>
    <cfRule type="cellIs" dxfId="3140" priority="3807" operator="equal">
      <formula>"PENDIENTES"</formula>
    </cfRule>
    <cfRule type="cellIs" dxfId="3139" priority="3808" operator="equal">
      <formula>"NINGUNO"</formula>
    </cfRule>
  </conditionalFormatting>
  <conditionalFormatting sqref="N390">
    <cfRule type="expression" dxfId="3138" priority="3775">
      <formula>N390=" "</formula>
    </cfRule>
    <cfRule type="expression" dxfId="3137" priority="3776">
      <formula>N390="NO PRESENTÓ CERTIFICADO"</formula>
    </cfRule>
    <cfRule type="expression" dxfId="3136" priority="3777">
      <formula>N390="PRESENTÓ CERTIFICADO"</formula>
    </cfRule>
  </conditionalFormatting>
  <conditionalFormatting sqref="P390">
    <cfRule type="expression" dxfId="3135" priority="3762">
      <formula>Q390="NO SUBSANABLE"</formula>
    </cfRule>
    <cfRule type="expression" dxfId="3134" priority="3764">
      <formula>Q390="REQUERIMIENTOS SUBSANADOS"</formula>
    </cfRule>
    <cfRule type="expression" dxfId="3133" priority="3765">
      <formula>Q390="PENDIENTES POR SUBSANAR"</formula>
    </cfRule>
    <cfRule type="expression" dxfId="3132" priority="3770">
      <formula>Q390="SIN OBSERVACIÓN"</formula>
    </cfRule>
    <cfRule type="containsBlanks" dxfId="3131" priority="3771">
      <formula>LEN(TRIM(P390))=0</formula>
    </cfRule>
  </conditionalFormatting>
  <conditionalFormatting sqref="O390">
    <cfRule type="cellIs" dxfId="3130" priority="3763" operator="equal">
      <formula>"PENDIENTE POR DESCRIPCIÓN"</formula>
    </cfRule>
    <cfRule type="cellIs" dxfId="3129" priority="3767" operator="equal">
      <formula>"DESCRIPCIÓN INSUFICIENTE"</formula>
    </cfRule>
    <cfRule type="cellIs" dxfId="3128" priority="3768" operator="equal">
      <formula>"NO ESTÁ ACORDE A ITEM 5.2.1 (T.R.)"</formula>
    </cfRule>
    <cfRule type="cellIs" dxfId="3127" priority="3769" operator="equal">
      <formula>"ACORDE A ITEM 5.2.1 (T.R.)"</formula>
    </cfRule>
  </conditionalFormatting>
  <conditionalFormatting sqref="Q390">
    <cfRule type="containsBlanks" dxfId="3126" priority="3757">
      <formula>LEN(TRIM(Q390))=0</formula>
    </cfRule>
    <cfRule type="cellIs" dxfId="3125" priority="3766" operator="equal">
      <formula>"REQUERIMIENTOS SUBSANADOS"</formula>
    </cfRule>
    <cfRule type="containsText" dxfId="3124" priority="3772" operator="containsText" text="NO SUBSANABLE">
      <formula>NOT(ISERROR(SEARCH("NO SUBSANABLE",Q390)))</formula>
    </cfRule>
    <cfRule type="containsText" dxfId="3123" priority="3773" operator="containsText" text="PENDIENTES POR SUBSANAR">
      <formula>NOT(ISERROR(SEARCH("PENDIENTES POR SUBSANAR",Q390)))</formula>
    </cfRule>
    <cfRule type="containsText" dxfId="3122" priority="3774" operator="containsText" text="SIN OBSERVACIÓN">
      <formula>NOT(ISERROR(SEARCH("SIN OBSERVACIÓN",Q390)))</formula>
    </cfRule>
  </conditionalFormatting>
  <conditionalFormatting sqref="R390">
    <cfRule type="containsBlanks" dxfId="3121" priority="3756">
      <formula>LEN(TRIM(R390))=0</formula>
    </cfRule>
    <cfRule type="cellIs" dxfId="3120" priority="3758" operator="equal">
      <formula>"NO CUMPLEN CON LO SOLICITADO"</formula>
    </cfRule>
    <cfRule type="cellIs" dxfId="3119" priority="3759" operator="equal">
      <formula>"CUMPLEN CON LO SOLICITADO"</formula>
    </cfRule>
    <cfRule type="cellIs" dxfId="3118" priority="3760" operator="equal">
      <formula>"PENDIENTES"</formula>
    </cfRule>
    <cfRule type="cellIs" dxfId="3117" priority="3761" operator="equal">
      <formula>"NINGUNO"</formula>
    </cfRule>
  </conditionalFormatting>
  <conditionalFormatting sqref="N393">
    <cfRule type="expression" dxfId="3116" priority="3753">
      <formula>N393=" "</formula>
    </cfRule>
    <cfRule type="expression" dxfId="3115" priority="3754">
      <formula>N393="NO PRESENTÓ CERTIFICADO"</formula>
    </cfRule>
    <cfRule type="expression" dxfId="3114" priority="3755">
      <formula>N393="PRESENTÓ CERTIFICADO"</formula>
    </cfRule>
  </conditionalFormatting>
  <conditionalFormatting sqref="P393">
    <cfRule type="expression" dxfId="3113" priority="3740">
      <formula>Q393="NO SUBSANABLE"</formula>
    </cfRule>
    <cfRule type="expression" dxfId="3112" priority="3742">
      <formula>Q393="REQUERIMIENTOS SUBSANADOS"</formula>
    </cfRule>
    <cfRule type="expression" dxfId="3111" priority="3743">
      <formula>Q393="PENDIENTES POR SUBSANAR"</formula>
    </cfRule>
    <cfRule type="expression" dxfId="3110" priority="3748">
      <formula>Q393="SIN OBSERVACIÓN"</formula>
    </cfRule>
    <cfRule type="containsBlanks" dxfId="3109" priority="3749">
      <formula>LEN(TRIM(P393))=0</formula>
    </cfRule>
  </conditionalFormatting>
  <conditionalFormatting sqref="O393">
    <cfRule type="cellIs" dxfId="3108" priority="3741" operator="equal">
      <formula>"PENDIENTE POR DESCRIPCIÓN"</formula>
    </cfRule>
    <cfRule type="cellIs" dxfId="3107" priority="3745" operator="equal">
      <formula>"DESCRIPCIÓN INSUFICIENTE"</formula>
    </cfRule>
    <cfRule type="cellIs" dxfId="3106" priority="3746" operator="equal">
      <formula>"NO ESTÁ ACORDE A ITEM 5.2.1 (T.R.)"</formula>
    </cfRule>
    <cfRule type="cellIs" dxfId="3105" priority="3747" operator="equal">
      <formula>"ACORDE A ITEM 5.2.1 (T.R.)"</formula>
    </cfRule>
  </conditionalFormatting>
  <conditionalFormatting sqref="Q393">
    <cfRule type="containsBlanks" dxfId="3104" priority="3735">
      <formula>LEN(TRIM(Q393))=0</formula>
    </cfRule>
    <cfRule type="cellIs" dxfId="3103" priority="3744" operator="equal">
      <formula>"REQUERIMIENTOS SUBSANADOS"</formula>
    </cfRule>
    <cfRule type="containsText" dxfId="3102" priority="3750" operator="containsText" text="NO SUBSANABLE">
      <formula>NOT(ISERROR(SEARCH("NO SUBSANABLE",Q393)))</formula>
    </cfRule>
    <cfRule type="containsText" dxfId="3101" priority="3751" operator="containsText" text="PENDIENTES POR SUBSANAR">
      <formula>NOT(ISERROR(SEARCH("PENDIENTES POR SUBSANAR",Q393)))</formula>
    </cfRule>
    <cfRule type="containsText" dxfId="3100" priority="3752" operator="containsText" text="SIN OBSERVACIÓN">
      <formula>NOT(ISERROR(SEARCH("SIN OBSERVACIÓN",Q393)))</formula>
    </cfRule>
  </conditionalFormatting>
  <conditionalFormatting sqref="R393">
    <cfRule type="containsBlanks" dxfId="3099" priority="3734">
      <formula>LEN(TRIM(R393))=0</formula>
    </cfRule>
    <cfRule type="cellIs" dxfId="3098" priority="3736" operator="equal">
      <formula>"NO CUMPLEN CON LO SOLICITADO"</formula>
    </cfRule>
    <cfRule type="cellIs" dxfId="3097" priority="3737" operator="equal">
      <formula>"CUMPLEN CON LO SOLICITADO"</formula>
    </cfRule>
    <cfRule type="cellIs" dxfId="3096" priority="3738" operator="equal">
      <formula>"PENDIENTES"</formula>
    </cfRule>
    <cfRule type="cellIs" dxfId="3095" priority="3739" operator="equal">
      <formula>"NINGUNO"</formula>
    </cfRule>
  </conditionalFormatting>
  <conditionalFormatting sqref="H412 H415 H418 H421">
    <cfRule type="notContainsBlanks" dxfId="3094" priority="3733">
      <formula>LEN(TRIM(H412))&gt;0</formula>
    </cfRule>
  </conditionalFormatting>
  <conditionalFormatting sqref="I412 I415 I418 I421">
    <cfRule type="notContainsBlanks" dxfId="3093" priority="3732">
      <formula>LEN(TRIM(I412))&gt;0</formula>
    </cfRule>
  </conditionalFormatting>
  <conditionalFormatting sqref="L128">
    <cfRule type="cellIs" dxfId="3092" priority="2498" operator="equal">
      <formula>"NO CUMPLE"</formula>
    </cfRule>
    <cfRule type="cellIs" dxfId="3091" priority="2499" operator="equal">
      <formula>"CUMPLE"</formula>
    </cfRule>
  </conditionalFormatting>
  <conditionalFormatting sqref="L131">
    <cfRule type="cellIs" dxfId="3090" priority="2488" operator="equal">
      <formula>"NO CUMPLE"</formula>
    </cfRule>
    <cfRule type="cellIs" dxfId="3089" priority="2489" operator="equal">
      <formula>"CUMPLE"</formula>
    </cfRule>
  </conditionalFormatting>
  <conditionalFormatting sqref="N412 N415 N418 N421">
    <cfRule type="expression" dxfId="3088" priority="3683">
      <formula>N412=" "</formula>
    </cfRule>
    <cfRule type="expression" dxfId="3087" priority="3684">
      <formula>N412="NO PRESENTÓ CERTIFICADO"</formula>
    </cfRule>
    <cfRule type="expression" dxfId="3086" priority="3685">
      <formula>N412="PRESENTÓ CERTIFICADO"</formula>
    </cfRule>
  </conditionalFormatting>
  <conditionalFormatting sqref="Q412 Q415 Q418 Q421">
    <cfRule type="containsBlanks" dxfId="3085" priority="3673">
      <formula>LEN(TRIM(Q412))=0</formula>
    </cfRule>
    <cfRule type="cellIs" dxfId="3084" priority="3674" operator="equal">
      <formula>"REQUERIMIENTOS SUBSANADOS"</formula>
    </cfRule>
    <cfRule type="containsText" dxfId="3083" priority="3675" operator="containsText" text="NO SUBSANABLE">
      <formula>NOT(ISERROR(SEARCH("NO SUBSANABLE",Q412)))</formula>
    </cfRule>
    <cfRule type="containsText" dxfId="3082" priority="3676" operator="containsText" text="PENDIENTES POR SUBSANAR">
      <formula>NOT(ISERROR(SEARCH("PENDIENTES POR SUBSANAR",Q412)))</formula>
    </cfRule>
    <cfRule type="containsText" dxfId="3081" priority="3677" operator="containsText" text="SIN OBSERVACIÓN">
      <formula>NOT(ISERROR(SEARCH("SIN OBSERVACIÓN",Q412)))</formula>
    </cfRule>
  </conditionalFormatting>
  <conditionalFormatting sqref="H437 H440 H443">
    <cfRule type="notContainsBlanks" dxfId="3080" priority="3667">
      <formula>LEN(TRIM(H437))&gt;0</formula>
    </cfRule>
  </conditionalFormatting>
  <conditionalFormatting sqref="I437 I440 I443">
    <cfRule type="notContainsBlanks" dxfId="3079" priority="3666">
      <formula>LEN(TRIM(I437))&gt;0</formula>
    </cfRule>
  </conditionalFormatting>
  <conditionalFormatting sqref="N434">
    <cfRule type="expression" dxfId="3078" priority="3613">
      <formula>N434=" "</formula>
    </cfRule>
    <cfRule type="expression" dxfId="3077" priority="3614">
      <formula>N434="NO PRESENTÓ CERTIFICADO"</formula>
    </cfRule>
    <cfRule type="expression" dxfId="3076" priority="3615">
      <formula>N434="PRESENTÓ CERTIFICADO"</formula>
    </cfRule>
  </conditionalFormatting>
  <conditionalFormatting sqref="O434">
    <cfRule type="cellIs" dxfId="3075" priority="3609" operator="equal">
      <formula>"PENDIENTE POR DESCRIPCIÓN"</formula>
    </cfRule>
    <cfRule type="cellIs" dxfId="3074" priority="3610" operator="equal">
      <formula>"DESCRIPCIÓN INSUFICIENTE"</formula>
    </cfRule>
    <cfRule type="cellIs" dxfId="3073" priority="3611" operator="equal">
      <formula>"NO ESTÁ ACORDE A ITEM 5.2.1 (T.R.)"</formula>
    </cfRule>
    <cfRule type="cellIs" dxfId="3072" priority="3612" operator="equal">
      <formula>"ACORDE A ITEM 5.2.1 (T.R.)"</formula>
    </cfRule>
  </conditionalFormatting>
  <conditionalFormatting sqref="N437">
    <cfRule type="expression" dxfId="3071" priority="3606">
      <formula>N437=" "</formula>
    </cfRule>
    <cfRule type="expression" dxfId="3070" priority="3607">
      <formula>N437="NO PRESENTÓ CERTIFICADO"</formula>
    </cfRule>
    <cfRule type="expression" dxfId="3069" priority="3608">
      <formula>N437="PRESENTÓ CERTIFICADO"</formula>
    </cfRule>
  </conditionalFormatting>
  <conditionalFormatting sqref="O437">
    <cfRule type="cellIs" dxfId="3068" priority="3602" operator="equal">
      <formula>"PENDIENTE POR DESCRIPCIÓN"</formula>
    </cfRule>
    <cfRule type="cellIs" dxfId="3067" priority="3603" operator="equal">
      <formula>"DESCRIPCIÓN INSUFICIENTE"</formula>
    </cfRule>
    <cfRule type="cellIs" dxfId="3066" priority="3604" operator="equal">
      <formula>"NO ESTÁ ACORDE A ITEM 5.2.1 (T.R.)"</formula>
    </cfRule>
    <cfRule type="cellIs" dxfId="3065" priority="3605" operator="equal">
      <formula>"ACORDE A ITEM 5.2.1 (T.R.)"</formula>
    </cfRule>
  </conditionalFormatting>
  <conditionalFormatting sqref="N440">
    <cfRule type="expression" dxfId="3064" priority="3599">
      <formula>N440=" "</formula>
    </cfRule>
    <cfRule type="expression" dxfId="3063" priority="3600">
      <formula>N440="NO PRESENTÓ CERTIFICADO"</formula>
    </cfRule>
    <cfRule type="expression" dxfId="3062" priority="3601">
      <formula>N440="PRESENTÓ CERTIFICADO"</formula>
    </cfRule>
  </conditionalFormatting>
  <conditionalFormatting sqref="O440">
    <cfRule type="cellIs" dxfId="3061" priority="3595" operator="equal">
      <formula>"PENDIENTE POR DESCRIPCIÓN"</formula>
    </cfRule>
    <cfRule type="cellIs" dxfId="3060" priority="3596" operator="equal">
      <formula>"DESCRIPCIÓN INSUFICIENTE"</formula>
    </cfRule>
    <cfRule type="cellIs" dxfId="3059" priority="3597" operator="equal">
      <formula>"NO ESTÁ ACORDE A ITEM 5.2.1 (T.R.)"</formula>
    </cfRule>
    <cfRule type="cellIs" dxfId="3058" priority="3598" operator="equal">
      <formula>"ACORDE A ITEM 5.2.1 (T.R.)"</formula>
    </cfRule>
  </conditionalFormatting>
  <conditionalFormatting sqref="N443">
    <cfRule type="expression" dxfId="3057" priority="3592">
      <formula>N443=" "</formula>
    </cfRule>
    <cfRule type="expression" dxfId="3056" priority="3593">
      <formula>N443="NO PRESENTÓ CERTIFICADO"</formula>
    </cfRule>
    <cfRule type="expression" dxfId="3055" priority="3594">
      <formula>N443="PRESENTÓ CERTIFICADO"</formula>
    </cfRule>
  </conditionalFormatting>
  <conditionalFormatting sqref="O443">
    <cfRule type="cellIs" dxfId="3054" priority="3588" operator="equal">
      <formula>"PENDIENTE POR DESCRIPCIÓN"</formula>
    </cfRule>
    <cfRule type="cellIs" dxfId="3053" priority="3589" operator="equal">
      <formula>"DESCRIPCIÓN INSUFICIENTE"</formula>
    </cfRule>
    <cfRule type="cellIs" dxfId="3052" priority="3590" operator="equal">
      <formula>"NO ESTÁ ACORDE A ITEM 5.2.1 (T.R.)"</formula>
    </cfRule>
    <cfRule type="cellIs" dxfId="3051" priority="3591" operator="equal">
      <formula>"ACORDE A ITEM 5.2.1 (T.R.)"</formula>
    </cfRule>
  </conditionalFormatting>
  <conditionalFormatting sqref="P434">
    <cfRule type="expression" dxfId="3050" priority="3548">
      <formula>Q434="NO SUBSANABLE"</formula>
    </cfRule>
    <cfRule type="expression" dxfId="3049" priority="3549">
      <formula>Q434="REQUERIMIENTOS SUBSANADOS"</formula>
    </cfRule>
    <cfRule type="expression" dxfId="3048" priority="3550">
      <formula>Q434="PENDIENTES POR SUBSANAR"</formula>
    </cfRule>
    <cfRule type="expression" dxfId="3047" priority="3551">
      <formula>Q434="SIN OBSERVACIÓN"</formula>
    </cfRule>
    <cfRule type="containsBlanks" dxfId="3046" priority="3552">
      <formula>LEN(TRIM(P434))=0</formula>
    </cfRule>
  </conditionalFormatting>
  <conditionalFormatting sqref="P437">
    <cfRule type="expression" dxfId="3045" priority="3543">
      <formula>Q437="NO SUBSANABLE"</formula>
    </cfRule>
    <cfRule type="expression" dxfId="3044" priority="3544">
      <formula>Q437="REQUERIMIENTOS SUBSANADOS"</formula>
    </cfRule>
    <cfRule type="expression" dxfId="3043" priority="3545">
      <formula>Q437="PENDIENTES POR SUBSANAR"</formula>
    </cfRule>
    <cfRule type="expression" dxfId="3042" priority="3546">
      <formula>Q437="SIN OBSERVACIÓN"</formula>
    </cfRule>
    <cfRule type="containsBlanks" dxfId="3041" priority="3547">
      <formula>LEN(TRIM(P437))=0</formula>
    </cfRule>
  </conditionalFormatting>
  <conditionalFormatting sqref="P440">
    <cfRule type="expression" dxfId="3040" priority="3538">
      <formula>Q440="NO SUBSANABLE"</formula>
    </cfRule>
    <cfRule type="expression" dxfId="3039" priority="3539">
      <formula>Q440="REQUERIMIENTOS SUBSANADOS"</formula>
    </cfRule>
    <cfRule type="expression" dxfId="3038" priority="3540">
      <formula>Q440="PENDIENTES POR SUBSANAR"</formula>
    </cfRule>
    <cfRule type="expression" dxfId="3037" priority="3541">
      <formula>Q440="SIN OBSERVACIÓN"</formula>
    </cfRule>
    <cfRule type="containsBlanks" dxfId="3036" priority="3542">
      <formula>LEN(TRIM(P440))=0</formula>
    </cfRule>
  </conditionalFormatting>
  <conditionalFormatting sqref="P443">
    <cfRule type="expression" dxfId="3035" priority="3533">
      <formula>Q443="NO SUBSANABLE"</formula>
    </cfRule>
    <cfRule type="expression" dxfId="3034" priority="3534">
      <formula>Q443="REQUERIMIENTOS SUBSANADOS"</formula>
    </cfRule>
    <cfRule type="expression" dxfId="3033" priority="3535">
      <formula>Q443="PENDIENTES POR SUBSANAR"</formula>
    </cfRule>
    <cfRule type="expression" dxfId="3032" priority="3536">
      <formula>Q443="SIN OBSERVACIÓN"</formula>
    </cfRule>
    <cfRule type="containsBlanks" dxfId="3031" priority="3537">
      <formula>LEN(TRIM(P443))=0</formula>
    </cfRule>
  </conditionalFormatting>
  <conditionalFormatting sqref="N456">
    <cfRule type="expression" dxfId="3030" priority="3530">
      <formula>N456=" "</formula>
    </cfRule>
    <cfRule type="expression" dxfId="3029" priority="3531">
      <formula>N456="NO PRESENTÓ CERTIFICADO"</formula>
    </cfRule>
    <cfRule type="expression" dxfId="3028" priority="3532">
      <formula>N456="PRESENTÓ CERTIFICADO"</formula>
    </cfRule>
  </conditionalFormatting>
  <conditionalFormatting sqref="O456">
    <cfRule type="cellIs" dxfId="3027" priority="3526" operator="equal">
      <formula>"PENDIENTE POR DESCRIPCIÓN"</formula>
    </cfRule>
    <cfRule type="cellIs" dxfId="3026" priority="3527" operator="equal">
      <formula>"DESCRIPCIÓN INSUFICIENTE"</formula>
    </cfRule>
    <cfRule type="cellIs" dxfId="3025" priority="3528" operator="equal">
      <formula>"NO ESTÁ ACORDE A ITEM 5.2.1 (T.R.)"</formula>
    </cfRule>
    <cfRule type="cellIs" dxfId="3024" priority="3529" operator="equal">
      <formula>"ACORDE A ITEM 5.2.1 (T.R.)"</formula>
    </cfRule>
  </conditionalFormatting>
  <conditionalFormatting sqref="P456">
    <cfRule type="expression" dxfId="3023" priority="3507">
      <formula>Q456="NO SUBSANABLE"</formula>
    </cfRule>
    <cfRule type="expression" dxfId="3022" priority="3508">
      <formula>Q456="REQUERIMIENTOS SUBSANADOS"</formula>
    </cfRule>
    <cfRule type="expression" dxfId="3021" priority="3509">
      <formula>Q456="PENDIENTES POR SUBSANAR"</formula>
    </cfRule>
    <cfRule type="expression" dxfId="3020" priority="3510">
      <formula>Q456="SIN OBSERVACIÓN"</formula>
    </cfRule>
    <cfRule type="containsBlanks" dxfId="3019" priority="3511">
      <formula>LEN(TRIM(P456))=0</formula>
    </cfRule>
  </conditionalFormatting>
  <conditionalFormatting sqref="Q456">
    <cfRule type="containsBlanks" dxfId="3018" priority="3498">
      <formula>LEN(TRIM(Q456))=0</formula>
    </cfRule>
    <cfRule type="cellIs" dxfId="3017" priority="3503" operator="equal">
      <formula>"REQUERIMIENTOS SUBSANADOS"</formula>
    </cfRule>
    <cfRule type="containsText" dxfId="3016" priority="3504" operator="containsText" text="NO SUBSANABLE">
      <formula>NOT(ISERROR(SEARCH("NO SUBSANABLE",Q456)))</formula>
    </cfRule>
    <cfRule type="containsText" dxfId="3015" priority="3505" operator="containsText" text="PENDIENTES POR SUBSANAR">
      <formula>NOT(ISERROR(SEARCH("PENDIENTES POR SUBSANAR",Q456)))</formula>
    </cfRule>
    <cfRule type="containsText" dxfId="3014" priority="3506" operator="containsText" text="SIN OBSERVACIÓN">
      <formula>NOT(ISERROR(SEARCH("SIN OBSERVACIÓN",Q456)))</formula>
    </cfRule>
  </conditionalFormatting>
  <conditionalFormatting sqref="R456">
    <cfRule type="containsBlanks" dxfId="3013" priority="3497">
      <formula>LEN(TRIM(R456))=0</formula>
    </cfRule>
    <cfRule type="cellIs" dxfId="3012" priority="3499" operator="equal">
      <formula>"NO CUMPLEN CON LO SOLICITADO"</formula>
    </cfRule>
    <cfRule type="cellIs" dxfId="3011" priority="3500" operator="equal">
      <formula>"CUMPLEN CON LO SOLICITADO"</formula>
    </cfRule>
    <cfRule type="cellIs" dxfId="3010" priority="3501" operator="equal">
      <formula>"PENDIENTES"</formula>
    </cfRule>
    <cfRule type="cellIs" dxfId="3009" priority="3502" operator="equal">
      <formula>"NINGUNO"</formula>
    </cfRule>
  </conditionalFormatting>
  <conditionalFormatting sqref="H478">
    <cfRule type="notContainsBlanks" dxfId="3008" priority="3496">
      <formula>LEN(TRIM(H478))&gt;0</formula>
    </cfRule>
  </conditionalFormatting>
  <conditionalFormatting sqref="H481">
    <cfRule type="notContainsBlanks" dxfId="3007" priority="3495">
      <formula>LEN(TRIM(H481))&gt;0</formula>
    </cfRule>
  </conditionalFormatting>
  <conditionalFormatting sqref="H487">
    <cfRule type="notContainsBlanks" dxfId="3006" priority="3494">
      <formula>LEN(TRIM(H487))&gt;0</formula>
    </cfRule>
  </conditionalFormatting>
  <conditionalFormatting sqref="N478">
    <cfRule type="expression" dxfId="3005" priority="3491">
      <formula>N478=" "</formula>
    </cfRule>
    <cfRule type="expression" dxfId="3004" priority="3492">
      <formula>N478="NO PRESENTÓ CERTIFICADO"</formula>
    </cfRule>
    <cfRule type="expression" dxfId="3003" priority="3493">
      <formula>N478="PRESENTÓ CERTIFICADO"</formula>
    </cfRule>
  </conditionalFormatting>
  <conditionalFormatting sqref="O478">
    <cfRule type="cellIs" dxfId="3002" priority="3487" operator="equal">
      <formula>"PENDIENTE POR DESCRIPCIÓN"</formula>
    </cfRule>
    <cfRule type="cellIs" dxfId="3001" priority="3488" operator="equal">
      <formula>"DESCRIPCIÓN INSUFICIENTE"</formula>
    </cfRule>
    <cfRule type="cellIs" dxfId="3000" priority="3489" operator="equal">
      <formula>"NO ESTÁ ACORDE A ITEM 5.2.1 (T.R.)"</formula>
    </cfRule>
    <cfRule type="cellIs" dxfId="2999" priority="3490" operator="equal">
      <formula>"ACORDE A ITEM 5.2.1 (T.R.)"</formula>
    </cfRule>
  </conditionalFormatting>
  <conditionalFormatting sqref="N484">
    <cfRule type="expression" dxfId="2998" priority="3484">
      <formula>N484=" "</formula>
    </cfRule>
    <cfRule type="expression" dxfId="2997" priority="3485">
      <formula>N484="NO PRESENTÓ CERTIFICADO"</formula>
    </cfRule>
    <cfRule type="expression" dxfId="2996" priority="3486">
      <formula>N484="PRESENTÓ CERTIFICADO"</formula>
    </cfRule>
  </conditionalFormatting>
  <conditionalFormatting sqref="O484">
    <cfRule type="cellIs" dxfId="2995" priority="3480" operator="equal">
      <formula>"PENDIENTE POR DESCRIPCIÓN"</formula>
    </cfRule>
    <cfRule type="cellIs" dxfId="2994" priority="3481" operator="equal">
      <formula>"DESCRIPCIÓN INSUFICIENTE"</formula>
    </cfRule>
    <cfRule type="cellIs" dxfId="2993" priority="3482" operator="equal">
      <formula>"NO ESTÁ ACORDE A ITEM 5.2.1 (T.R.)"</formula>
    </cfRule>
    <cfRule type="cellIs" dxfId="2992" priority="3483" operator="equal">
      <formula>"ACORDE A ITEM 5.2.1 (T.R.)"</formula>
    </cfRule>
  </conditionalFormatting>
  <conditionalFormatting sqref="N487">
    <cfRule type="expression" dxfId="2991" priority="3477">
      <formula>N487=" "</formula>
    </cfRule>
    <cfRule type="expression" dxfId="2990" priority="3478">
      <formula>N487="NO PRESENTÓ CERTIFICADO"</formula>
    </cfRule>
    <cfRule type="expression" dxfId="2989" priority="3479">
      <formula>N487="PRESENTÓ CERTIFICADO"</formula>
    </cfRule>
  </conditionalFormatting>
  <conditionalFormatting sqref="O487">
    <cfRule type="cellIs" dxfId="2988" priority="3473" operator="equal">
      <formula>"PENDIENTE POR DESCRIPCIÓN"</formula>
    </cfRule>
    <cfRule type="cellIs" dxfId="2987" priority="3474" operator="equal">
      <formula>"DESCRIPCIÓN INSUFICIENTE"</formula>
    </cfRule>
    <cfRule type="cellIs" dxfId="2986" priority="3475" operator="equal">
      <formula>"NO ESTÁ ACORDE A ITEM 5.2.1 (T.R.)"</formula>
    </cfRule>
    <cfRule type="cellIs" dxfId="2985" priority="3476" operator="equal">
      <formula>"ACORDE A ITEM 5.2.1 (T.R.)"</formula>
    </cfRule>
  </conditionalFormatting>
  <conditionalFormatting sqref="Q484">
    <cfRule type="containsBlanks" dxfId="2984" priority="3462">
      <formula>LEN(TRIM(Q484))=0</formula>
    </cfRule>
    <cfRule type="cellIs" dxfId="2983" priority="3467" operator="equal">
      <formula>"REQUERIMIENTOS SUBSANADOS"</formula>
    </cfRule>
    <cfRule type="containsText" dxfId="2982" priority="3468" operator="containsText" text="NO SUBSANABLE">
      <formula>NOT(ISERROR(SEARCH("NO SUBSANABLE",Q484)))</formula>
    </cfRule>
    <cfRule type="containsText" dxfId="2981" priority="3469" operator="containsText" text="PENDIENTES POR SUBSANAR">
      <formula>NOT(ISERROR(SEARCH("PENDIENTES POR SUBSANAR",Q484)))</formula>
    </cfRule>
    <cfRule type="containsText" dxfId="2980" priority="3470" operator="containsText" text="SIN OBSERVACIÓN">
      <formula>NOT(ISERROR(SEARCH("SIN OBSERVACIÓN",Q484)))</formula>
    </cfRule>
  </conditionalFormatting>
  <conditionalFormatting sqref="R484">
    <cfRule type="containsBlanks" dxfId="2979" priority="3461">
      <formula>LEN(TRIM(R484))=0</formula>
    </cfRule>
    <cfRule type="cellIs" dxfId="2978" priority="3463" operator="equal">
      <formula>"NO CUMPLEN CON LO SOLICITADO"</formula>
    </cfRule>
    <cfRule type="cellIs" dxfId="2977" priority="3464" operator="equal">
      <formula>"CUMPLEN CON LO SOLICITADO"</formula>
    </cfRule>
    <cfRule type="cellIs" dxfId="2976" priority="3465" operator="equal">
      <formula>"PENDIENTES"</formula>
    </cfRule>
    <cfRule type="cellIs" dxfId="2975" priority="3466" operator="equal">
      <formula>"NINGUNO"</formula>
    </cfRule>
  </conditionalFormatting>
  <conditionalFormatting sqref="Q475">
    <cfRule type="containsBlanks" dxfId="2974" priority="3452">
      <formula>LEN(TRIM(Q475))=0</formula>
    </cfRule>
    <cfRule type="cellIs" dxfId="2973" priority="3457" operator="equal">
      <formula>"REQUERIMIENTOS SUBSANADOS"</formula>
    </cfRule>
    <cfRule type="containsText" dxfId="2972" priority="3458" operator="containsText" text="NO SUBSANABLE">
      <formula>NOT(ISERROR(SEARCH("NO SUBSANABLE",Q475)))</formula>
    </cfRule>
    <cfRule type="containsText" dxfId="2971" priority="3459" operator="containsText" text="PENDIENTES POR SUBSANAR">
      <formula>NOT(ISERROR(SEARCH("PENDIENTES POR SUBSANAR",Q475)))</formula>
    </cfRule>
    <cfRule type="containsText" dxfId="2970" priority="3460" operator="containsText" text="SIN OBSERVACIÓN">
      <formula>NOT(ISERROR(SEARCH("SIN OBSERVACIÓN",Q475)))</formula>
    </cfRule>
  </conditionalFormatting>
  <conditionalFormatting sqref="R475">
    <cfRule type="containsBlanks" dxfId="2969" priority="3451">
      <formula>LEN(TRIM(R475))=0</formula>
    </cfRule>
    <cfRule type="cellIs" dxfId="2968" priority="3453" operator="equal">
      <formula>"NO CUMPLEN CON LO SOLICITADO"</formula>
    </cfRule>
    <cfRule type="cellIs" dxfId="2967" priority="3454" operator="equal">
      <formula>"CUMPLEN CON LO SOLICITADO"</formula>
    </cfRule>
    <cfRule type="cellIs" dxfId="2966" priority="3455" operator="equal">
      <formula>"PENDIENTES"</formula>
    </cfRule>
    <cfRule type="cellIs" dxfId="2965" priority="3456" operator="equal">
      <formula>"NINGUNO"</formula>
    </cfRule>
  </conditionalFormatting>
  <conditionalFormatting sqref="H509">
    <cfRule type="notContainsBlanks" dxfId="2964" priority="3442">
      <formula>LEN(TRIM(H509))&gt;0</formula>
    </cfRule>
  </conditionalFormatting>
  <conditionalFormatting sqref="N500">
    <cfRule type="expression" dxfId="2963" priority="3439">
      <formula>N500=" "</formula>
    </cfRule>
    <cfRule type="expression" dxfId="2962" priority="3440">
      <formula>N500="NO PRESENTÓ CERTIFICADO"</formula>
    </cfRule>
    <cfRule type="expression" dxfId="2961" priority="3441">
      <formula>N500="PRESENTÓ CERTIFICADO"</formula>
    </cfRule>
  </conditionalFormatting>
  <conditionalFormatting sqref="O500">
    <cfRule type="cellIs" dxfId="2960" priority="3435" operator="equal">
      <formula>"PENDIENTE POR DESCRIPCIÓN"</formula>
    </cfRule>
    <cfRule type="cellIs" dxfId="2959" priority="3436" operator="equal">
      <formula>"DESCRIPCIÓN INSUFICIENTE"</formula>
    </cfRule>
    <cfRule type="cellIs" dxfId="2958" priority="3437" operator="equal">
      <formula>"NO ESTÁ ACORDE A ITEM 5.2.1 (T.R.)"</formula>
    </cfRule>
    <cfRule type="cellIs" dxfId="2957" priority="3438" operator="equal">
      <formula>"ACORDE A ITEM 5.2.1 (T.R.)"</formula>
    </cfRule>
  </conditionalFormatting>
  <conditionalFormatting sqref="N503">
    <cfRule type="expression" dxfId="2956" priority="3432">
      <formula>N503=" "</formula>
    </cfRule>
    <cfRule type="expression" dxfId="2955" priority="3433">
      <formula>N503="NO PRESENTÓ CERTIFICADO"</formula>
    </cfRule>
    <cfRule type="expression" dxfId="2954" priority="3434">
      <formula>N503="PRESENTÓ CERTIFICADO"</formula>
    </cfRule>
  </conditionalFormatting>
  <conditionalFormatting sqref="O503">
    <cfRule type="cellIs" dxfId="2953" priority="3428" operator="equal">
      <formula>"PENDIENTE POR DESCRIPCIÓN"</formula>
    </cfRule>
    <cfRule type="cellIs" dxfId="2952" priority="3429" operator="equal">
      <formula>"DESCRIPCIÓN INSUFICIENTE"</formula>
    </cfRule>
    <cfRule type="cellIs" dxfId="2951" priority="3430" operator="equal">
      <formula>"NO ESTÁ ACORDE A ITEM 5.2.1 (T.R.)"</formula>
    </cfRule>
    <cfRule type="cellIs" dxfId="2950" priority="3431" operator="equal">
      <formula>"ACORDE A ITEM 5.2.1 (T.R.)"</formula>
    </cfRule>
  </conditionalFormatting>
  <conditionalFormatting sqref="N506">
    <cfRule type="expression" dxfId="2949" priority="3425">
      <formula>N506=" "</formula>
    </cfRule>
    <cfRule type="expression" dxfId="2948" priority="3426">
      <formula>N506="NO PRESENTÓ CERTIFICADO"</formula>
    </cfRule>
    <cfRule type="expression" dxfId="2947" priority="3427">
      <formula>N506="PRESENTÓ CERTIFICADO"</formula>
    </cfRule>
  </conditionalFormatting>
  <conditionalFormatting sqref="O506">
    <cfRule type="cellIs" dxfId="2946" priority="3421" operator="equal">
      <formula>"PENDIENTE POR DESCRIPCIÓN"</formula>
    </cfRule>
    <cfRule type="cellIs" dxfId="2945" priority="3422" operator="equal">
      <formula>"DESCRIPCIÓN INSUFICIENTE"</formula>
    </cfRule>
    <cfRule type="cellIs" dxfId="2944" priority="3423" operator="equal">
      <formula>"NO ESTÁ ACORDE A ITEM 5.2.1 (T.R.)"</formula>
    </cfRule>
    <cfRule type="cellIs" dxfId="2943" priority="3424" operator="equal">
      <formula>"ACORDE A ITEM 5.2.1 (T.R.)"</formula>
    </cfRule>
  </conditionalFormatting>
  <conditionalFormatting sqref="N509">
    <cfRule type="expression" dxfId="2942" priority="3418">
      <formula>N509=" "</formula>
    </cfRule>
    <cfRule type="expression" dxfId="2941" priority="3419">
      <formula>N509="NO PRESENTÓ CERTIFICADO"</formula>
    </cfRule>
    <cfRule type="expression" dxfId="2940" priority="3420">
      <formula>N509="PRESENTÓ CERTIFICADO"</formula>
    </cfRule>
  </conditionalFormatting>
  <conditionalFormatting sqref="O509">
    <cfRule type="cellIs" dxfId="2939" priority="3414" operator="equal">
      <formula>"PENDIENTE POR DESCRIPCIÓN"</formula>
    </cfRule>
    <cfRule type="cellIs" dxfId="2938" priority="3415" operator="equal">
      <formula>"DESCRIPCIÓN INSUFICIENTE"</formula>
    </cfRule>
    <cfRule type="cellIs" dxfId="2937" priority="3416" operator="equal">
      <formula>"NO ESTÁ ACORDE A ITEM 5.2.1 (T.R.)"</formula>
    </cfRule>
    <cfRule type="cellIs" dxfId="2936" priority="3417" operator="equal">
      <formula>"ACORDE A ITEM 5.2.1 (T.R.)"</formula>
    </cfRule>
  </conditionalFormatting>
  <conditionalFormatting sqref="Q497 Q500 Q503 Q506">
    <cfRule type="containsBlanks" dxfId="2935" priority="3393">
      <formula>LEN(TRIM(Q497))=0</formula>
    </cfRule>
    <cfRule type="cellIs" dxfId="2934" priority="3398" operator="equal">
      <formula>"REQUERIMIENTOS SUBSANADOS"</formula>
    </cfRule>
    <cfRule type="containsText" dxfId="2933" priority="3399" operator="containsText" text="NO SUBSANABLE">
      <formula>NOT(ISERROR(SEARCH("NO SUBSANABLE",Q497)))</formula>
    </cfRule>
    <cfRule type="containsText" dxfId="2932" priority="3400" operator="containsText" text="PENDIENTES POR SUBSANAR">
      <formula>NOT(ISERROR(SEARCH("PENDIENTES POR SUBSANAR",Q497)))</formula>
    </cfRule>
    <cfRule type="containsText" dxfId="2931" priority="3401" operator="containsText" text="SIN OBSERVACIÓN">
      <formula>NOT(ISERROR(SEARCH("SIN OBSERVACIÓN",Q497)))</formula>
    </cfRule>
  </conditionalFormatting>
  <conditionalFormatting sqref="R497 R500 R503 R506">
    <cfRule type="containsBlanks" dxfId="2930" priority="3392">
      <formula>LEN(TRIM(R497))=0</formula>
    </cfRule>
    <cfRule type="cellIs" dxfId="2929" priority="3394" operator="equal">
      <formula>"NO CUMPLEN CON LO SOLICITADO"</formula>
    </cfRule>
    <cfRule type="cellIs" dxfId="2928" priority="3395" operator="equal">
      <formula>"CUMPLEN CON LO SOLICITADO"</formula>
    </cfRule>
    <cfRule type="cellIs" dxfId="2927" priority="3396" operator="equal">
      <formula>"PENDIENTES"</formula>
    </cfRule>
    <cfRule type="cellIs" dxfId="2926" priority="3397" operator="equal">
      <formula>"NINGUNO"</formula>
    </cfRule>
  </conditionalFormatting>
  <conditionalFormatting sqref="H522">
    <cfRule type="notContainsBlanks" dxfId="2925" priority="3391">
      <formula>LEN(TRIM(H522))&gt;0</formula>
    </cfRule>
  </conditionalFormatting>
  <conditionalFormatting sqref="O519">
    <cfRule type="cellIs" dxfId="2924" priority="3387" operator="equal">
      <formula>"PENDIENTE POR DESCRIPCIÓN"</formula>
    </cfRule>
    <cfRule type="cellIs" dxfId="2923" priority="3388" operator="equal">
      <formula>"DESCRIPCIÓN INSUFICIENTE"</formula>
    </cfRule>
    <cfRule type="cellIs" dxfId="2922" priority="3389" operator="equal">
      <formula>"NO ESTÁ ACORDE A ITEM 5.2.1 (T.R.)"</formula>
    </cfRule>
    <cfRule type="cellIs" dxfId="2921" priority="3390" operator="equal">
      <formula>"ACORDE A ITEM 5.2.1 (T.R.)"</formula>
    </cfRule>
  </conditionalFormatting>
  <conditionalFormatting sqref="Q522">
    <cfRule type="containsBlanks" dxfId="2920" priority="3360">
      <formula>LEN(TRIM(Q522))=0</formula>
    </cfRule>
    <cfRule type="cellIs" dxfId="2919" priority="3365" operator="equal">
      <formula>"REQUERIMIENTOS SUBSANADOS"</formula>
    </cfRule>
    <cfRule type="containsText" dxfId="2918" priority="3366" operator="containsText" text="NO SUBSANABLE">
      <formula>NOT(ISERROR(SEARCH("NO SUBSANABLE",Q522)))</formula>
    </cfRule>
    <cfRule type="containsText" dxfId="2917" priority="3367" operator="containsText" text="PENDIENTES POR SUBSANAR">
      <formula>NOT(ISERROR(SEARCH("PENDIENTES POR SUBSANAR",Q522)))</formula>
    </cfRule>
    <cfRule type="containsText" dxfId="2916" priority="3368" operator="containsText" text="SIN OBSERVACIÓN">
      <formula>NOT(ISERROR(SEARCH("SIN OBSERVACIÓN",Q522)))</formula>
    </cfRule>
  </conditionalFormatting>
  <conditionalFormatting sqref="R522">
    <cfRule type="containsBlanks" dxfId="2915" priority="3359">
      <formula>LEN(TRIM(R522))=0</formula>
    </cfRule>
    <cfRule type="cellIs" dxfId="2914" priority="3361" operator="equal">
      <formula>"NO CUMPLEN CON LO SOLICITADO"</formula>
    </cfRule>
    <cfRule type="cellIs" dxfId="2913" priority="3362" operator="equal">
      <formula>"CUMPLEN CON LO SOLICITADO"</formula>
    </cfRule>
    <cfRule type="cellIs" dxfId="2912" priority="3363" operator="equal">
      <formula>"PENDIENTES"</formula>
    </cfRule>
    <cfRule type="cellIs" dxfId="2911" priority="3364" operator="equal">
      <formula>"NINGUNO"</formula>
    </cfRule>
  </conditionalFormatting>
  <conditionalFormatting sqref="H544">
    <cfRule type="notContainsBlanks" dxfId="2910" priority="3358">
      <formula>LEN(TRIM(H544))&gt;0</formula>
    </cfRule>
  </conditionalFormatting>
  <conditionalFormatting sqref="I544">
    <cfRule type="notContainsBlanks" dxfId="2909" priority="3357">
      <formula>LEN(TRIM(I544))&gt;0</formula>
    </cfRule>
  </conditionalFormatting>
  <conditionalFormatting sqref="N541">
    <cfRule type="expression" dxfId="2908" priority="3347">
      <formula>N541=" "</formula>
    </cfRule>
    <cfRule type="expression" dxfId="2907" priority="3348">
      <formula>N541="NO PRESENTÓ CERTIFICADO"</formula>
    </cfRule>
    <cfRule type="expression" dxfId="2906" priority="3349">
      <formula>N541="PRESENTÓ CERTIFICADO"</formula>
    </cfRule>
  </conditionalFormatting>
  <conditionalFormatting sqref="O541">
    <cfRule type="cellIs" dxfId="2905" priority="3343" operator="equal">
      <formula>"PENDIENTE POR DESCRIPCIÓN"</formula>
    </cfRule>
    <cfRule type="cellIs" dxfId="2904" priority="3344" operator="equal">
      <formula>"DESCRIPCIÓN INSUFICIENTE"</formula>
    </cfRule>
    <cfRule type="cellIs" dxfId="2903" priority="3345" operator="equal">
      <formula>"NO ESTÁ ACORDE A ITEM 5.2.1 (T.R.)"</formula>
    </cfRule>
    <cfRule type="cellIs" dxfId="2902" priority="3346" operator="equal">
      <formula>"ACORDE A ITEM 5.2.1 (T.R.)"</formula>
    </cfRule>
  </conditionalFormatting>
  <conditionalFormatting sqref="N544">
    <cfRule type="expression" dxfId="2901" priority="3340">
      <formula>N544=" "</formula>
    </cfRule>
    <cfRule type="expression" dxfId="2900" priority="3341">
      <formula>N544="NO PRESENTÓ CERTIFICADO"</formula>
    </cfRule>
    <cfRule type="expression" dxfId="2899" priority="3342">
      <formula>N544="PRESENTÓ CERTIFICADO"</formula>
    </cfRule>
  </conditionalFormatting>
  <conditionalFormatting sqref="O544">
    <cfRule type="cellIs" dxfId="2898" priority="3336" operator="equal">
      <formula>"PENDIENTE POR DESCRIPCIÓN"</formula>
    </cfRule>
    <cfRule type="cellIs" dxfId="2897" priority="3337" operator="equal">
      <formula>"DESCRIPCIÓN INSUFICIENTE"</formula>
    </cfRule>
    <cfRule type="cellIs" dxfId="2896" priority="3338" operator="equal">
      <formula>"NO ESTÁ ACORDE A ITEM 5.2.1 (T.R.)"</formula>
    </cfRule>
    <cfRule type="cellIs" dxfId="2895" priority="3339" operator="equal">
      <formula>"ACORDE A ITEM 5.2.1 (T.R.)"</formula>
    </cfRule>
  </conditionalFormatting>
  <conditionalFormatting sqref="H569 H572">
    <cfRule type="notContainsBlanks" dxfId="2894" priority="3325">
      <formula>LEN(TRIM(H569))&gt;0</formula>
    </cfRule>
  </conditionalFormatting>
  <conditionalFormatting sqref="I569 I572">
    <cfRule type="notContainsBlanks" dxfId="2893" priority="3324">
      <formula>LEN(TRIM(I569))&gt;0</formula>
    </cfRule>
  </conditionalFormatting>
  <conditionalFormatting sqref="N569">
    <cfRule type="expression" dxfId="2892" priority="3321">
      <formula>N569=" "</formula>
    </cfRule>
    <cfRule type="expression" dxfId="2891" priority="3322">
      <formula>N569="NO PRESENTÓ CERTIFICADO"</formula>
    </cfRule>
    <cfRule type="expression" dxfId="2890" priority="3323">
      <formula>N569="PRESENTÓ CERTIFICADO"</formula>
    </cfRule>
  </conditionalFormatting>
  <conditionalFormatting sqref="O569">
    <cfRule type="cellIs" dxfId="2889" priority="3317" operator="equal">
      <formula>"PENDIENTE POR DESCRIPCIÓN"</formula>
    </cfRule>
    <cfRule type="cellIs" dxfId="2888" priority="3318" operator="equal">
      <formula>"DESCRIPCIÓN INSUFICIENTE"</formula>
    </cfRule>
    <cfRule type="cellIs" dxfId="2887" priority="3319" operator="equal">
      <formula>"NO ESTÁ ACORDE A ITEM 5.2.1 (T.R.)"</formula>
    </cfRule>
    <cfRule type="cellIs" dxfId="2886" priority="3320" operator="equal">
      <formula>"ACORDE A ITEM 5.2.1 (T.R.)"</formula>
    </cfRule>
  </conditionalFormatting>
  <conditionalFormatting sqref="N572">
    <cfRule type="expression" dxfId="2885" priority="3314">
      <formula>N572=" "</formula>
    </cfRule>
    <cfRule type="expression" dxfId="2884" priority="3315">
      <formula>N572="NO PRESENTÓ CERTIFICADO"</formula>
    </cfRule>
    <cfRule type="expression" dxfId="2883" priority="3316">
      <formula>N572="PRESENTÓ CERTIFICADO"</formula>
    </cfRule>
  </conditionalFormatting>
  <conditionalFormatting sqref="O572">
    <cfRule type="cellIs" dxfId="2882" priority="3310" operator="equal">
      <formula>"PENDIENTE POR DESCRIPCIÓN"</formula>
    </cfRule>
    <cfRule type="cellIs" dxfId="2881" priority="3311" operator="equal">
      <formula>"DESCRIPCIÓN INSUFICIENTE"</formula>
    </cfRule>
    <cfRule type="cellIs" dxfId="2880" priority="3312" operator="equal">
      <formula>"NO ESTÁ ACORDE A ITEM 5.2.1 (T.R.)"</formula>
    </cfRule>
    <cfRule type="cellIs" dxfId="2879" priority="3313" operator="equal">
      <formula>"ACORDE A ITEM 5.2.1 (T.R.)"</formula>
    </cfRule>
  </conditionalFormatting>
  <conditionalFormatting sqref="N566">
    <cfRule type="expression" dxfId="2878" priority="3307">
      <formula>N566=" "</formula>
    </cfRule>
    <cfRule type="expression" dxfId="2877" priority="3308">
      <formula>N566="NO PRESENTÓ CERTIFICADO"</formula>
    </cfRule>
    <cfRule type="expression" dxfId="2876" priority="3309">
      <formula>N566="PRESENTÓ CERTIFICADO"</formula>
    </cfRule>
  </conditionalFormatting>
  <conditionalFormatting sqref="O566">
    <cfRule type="cellIs" dxfId="2875" priority="3303" operator="equal">
      <formula>"PENDIENTE POR DESCRIPCIÓN"</formula>
    </cfRule>
    <cfRule type="cellIs" dxfId="2874" priority="3304" operator="equal">
      <formula>"DESCRIPCIÓN INSUFICIENTE"</formula>
    </cfRule>
    <cfRule type="cellIs" dxfId="2873" priority="3305" operator="equal">
      <formula>"NO ESTÁ ACORDE A ITEM 5.2.1 (T.R.)"</formula>
    </cfRule>
    <cfRule type="cellIs" dxfId="2872" priority="3306" operator="equal">
      <formula>"ACORDE A ITEM 5.2.1 (T.R.)"</formula>
    </cfRule>
  </conditionalFormatting>
  <conditionalFormatting sqref="N588">
    <cfRule type="expression" dxfId="2871" priority="3124">
      <formula>N588=" "</formula>
    </cfRule>
    <cfRule type="expression" dxfId="2870" priority="3125">
      <formula>N588="NO PRESENTÓ CERTIFICADO"</formula>
    </cfRule>
    <cfRule type="expression" dxfId="2869" priority="3126">
      <formula>N588="PRESENTÓ CERTIFICADO"</formula>
    </cfRule>
  </conditionalFormatting>
  <conditionalFormatting sqref="R588">
    <cfRule type="containsBlanks" dxfId="2868" priority="3114">
      <formula>LEN(TRIM(R588))=0</formula>
    </cfRule>
    <cfRule type="cellIs" dxfId="2867" priority="3115" operator="equal">
      <formula>"NO CUMPLEN CON LO SOLICITADO"</formula>
    </cfRule>
    <cfRule type="cellIs" dxfId="2866" priority="3116" operator="equal">
      <formula>"CUMPLEN CON LO SOLICITADO"</formula>
    </cfRule>
    <cfRule type="cellIs" dxfId="2865" priority="3117" operator="equal">
      <formula>"PENDIENTES"</formula>
    </cfRule>
    <cfRule type="cellIs" dxfId="2864" priority="3118" operator="equal">
      <formula>"NINGUNO"</formula>
    </cfRule>
  </conditionalFormatting>
  <conditionalFormatting sqref="J262">
    <cfRule type="cellIs" dxfId="2863" priority="1392" operator="equal">
      <formula>"NO CUMPLE"</formula>
    </cfRule>
    <cfRule type="cellIs" dxfId="2862" priority="1393" operator="equal">
      <formula>"CUMPLE"</formula>
    </cfRule>
  </conditionalFormatting>
  <conditionalFormatting sqref="J264">
    <cfRule type="cellIs" dxfId="2861" priority="1390" operator="equal">
      <formula>"NO CUMPLE"</formula>
    </cfRule>
    <cfRule type="cellIs" dxfId="2860" priority="1391" operator="equal">
      <formula>"CUMPLE"</formula>
    </cfRule>
  </conditionalFormatting>
  <conditionalFormatting sqref="J265:J266">
    <cfRule type="cellIs" dxfId="2859" priority="1388" operator="equal">
      <formula>"NO CUMPLE"</formula>
    </cfRule>
    <cfRule type="cellIs" dxfId="2858" priority="1389" operator="equal">
      <formula>"CUMPLE"</formula>
    </cfRule>
  </conditionalFormatting>
  <conditionalFormatting sqref="J267">
    <cfRule type="cellIs" dxfId="2857" priority="1386" operator="equal">
      <formula>"NO CUMPLE"</formula>
    </cfRule>
    <cfRule type="cellIs" dxfId="2856" priority="1387" operator="equal">
      <formula>"CUMPLE"</formula>
    </cfRule>
  </conditionalFormatting>
  <conditionalFormatting sqref="P170">
    <cfRule type="expression" dxfId="2855" priority="3101">
      <formula>Q170="NO SUBSANABLE"</formula>
    </cfRule>
    <cfRule type="expression" dxfId="2854" priority="3102">
      <formula>Q170="REQUERIMIENTOS SUBSANADOS"</formula>
    </cfRule>
    <cfRule type="expression" dxfId="2853" priority="3103">
      <formula>Q170="PENDIENTES POR SUBSANAR"</formula>
    </cfRule>
    <cfRule type="expression" dxfId="2852" priority="3104">
      <formula>Q170="SIN OBSERVACIÓN"</formula>
    </cfRule>
    <cfRule type="containsBlanks" dxfId="2851" priority="3105">
      <formula>LEN(TRIM(P170))=0</formula>
    </cfRule>
  </conditionalFormatting>
  <conditionalFormatting sqref="P280">
    <cfRule type="expression" dxfId="2850" priority="3086">
      <formula>Q280="NO SUBSANABLE"</formula>
    </cfRule>
    <cfRule type="expression" dxfId="2849" priority="3087">
      <formula>Q280="REQUERIMIENTOS SUBSANADOS"</formula>
    </cfRule>
    <cfRule type="expression" dxfId="2848" priority="3088">
      <formula>Q280="PENDIENTES POR SUBSANAR"</formula>
    </cfRule>
    <cfRule type="expression" dxfId="2847" priority="3089">
      <formula>Q280="SIN OBSERVACIÓN"</formula>
    </cfRule>
    <cfRule type="containsBlanks" dxfId="2846" priority="3090">
      <formula>LEN(TRIM(P280))=0</formula>
    </cfRule>
  </conditionalFormatting>
  <conditionalFormatting sqref="P352">
    <cfRule type="expression" dxfId="2845" priority="3081">
      <formula>Q352="NO SUBSANABLE"</formula>
    </cfRule>
    <cfRule type="expression" dxfId="2844" priority="3082">
      <formula>Q352="REQUERIMIENTOS SUBSANADOS"</formula>
    </cfRule>
    <cfRule type="expression" dxfId="2843" priority="3083">
      <formula>Q352="PENDIENTES POR SUBSANAR"</formula>
    </cfRule>
    <cfRule type="expression" dxfId="2842" priority="3084">
      <formula>Q352="SIN OBSERVACIÓN"</formula>
    </cfRule>
    <cfRule type="containsBlanks" dxfId="2841" priority="3085">
      <formula>LEN(TRIM(P352))=0</formula>
    </cfRule>
  </conditionalFormatting>
  <conditionalFormatting sqref="P374">
    <cfRule type="expression" dxfId="2840" priority="3076">
      <formula>Q374="NO SUBSANABLE"</formula>
    </cfRule>
    <cfRule type="expression" dxfId="2839" priority="3077">
      <formula>Q374="REQUERIMIENTOS SUBSANADOS"</formula>
    </cfRule>
    <cfRule type="expression" dxfId="2838" priority="3078">
      <formula>Q374="PENDIENTES POR SUBSANAR"</formula>
    </cfRule>
    <cfRule type="expression" dxfId="2837" priority="3079">
      <formula>Q374="SIN OBSERVACIÓN"</formula>
    </cfRule>
    <cfRule type="containsBlanks" dxfId="2836" priority="3080">
      <formula>LEN(TRIM(P374))=0</formula>
    </cfRule>
  </conditionalFormatting>
  <conditionalFormatting sqref="O368">
    <cfRule type="cellIs" dxfId="2835" priority="3072" operator="equal">
      <formula>"PENDIENTE POR DESCRIPCIÓN"</formula>
    </cfRule>
    <cfRule type="cellIs" dxfId="2834" priority="3073" operator="equal">
      <formula>"DESCRIPCIÓN INSUFICIENTE"</formula>
    </cfRule>
    <cfRule type="cellIs" dxfId="2833" priority="3074" operator="equal">
      <formula>"NO ESTÁ ACORDE A ITEM 5.2.1 (T.R.)"</formula>
    </cfRule>
    <cfRule type="cellIs" dxfId="2832" priority="3075" operator="equal">
      <formula>"ACORDE A ITEM 5.2.1 (T.R.)"</formula>
    </cfRule>
  </conditionalFormatting>
  <conditionalFormatting sqref="O371">
    <cfRule type="cellIs" dxfId="2831" priority="3068" operator="equal">
      <formula>"PENDIENTE POR DESCRIPCIÓN"</formula>
    </cfRule>
    <cfRule type="cellIs" dxfId="2830" priority="3069" operator="equal">
      <formula>"DESCRIPCIÓN INSUFICIENTE"</formula>
    </cfRule>
    <cfRule type="cellIs" dxfId="2829" priority="3070" operator="equal">
      <formula>"NO ESTÁ ACORDE A ITEM 5.2.1 (T.R.)"</formula>
    </cfRule>
    <cfRule type="cellIs" dxfId="2828" priority="3071" operator="equal">
      <formula>"ACORDE A ITEM 5.2.1 (T.R.)"</formula>
    </cfRule>
  </conditionalFormatting>
  <conditionalFormatting sqref="P563">
    <cfRule type="expression" dxfId="2827" priority="3063">
      <formula>Q563="NO SUBSANABLE"</formula>
    </cfRule>
    <cfRule type="expression" dxfId="2826" priority="3064">
      <formula>Q563="REQUERIMIENTOS SUBSANADOS"</formula>
    </cfRule>
    <cfRule type="expression" dxfId="2825" priority="3065">
      <formula>Q563="PENDIENTES POR SUBSANAR"</formula>
    </cfRule>
    <cfRule type="expression" dxfId="2824" priority="3066">
      <formula>Q563="SIN OBSERVACIÓN"</formula>
    </cfRule>
    <cfRule type="containsBlanks" dxfId="2823" priority="3067">
      <formula>LEN(TRIM(P563))=0</formula>
    </cfRule>
  </conditionalFormatting>
  <conditionalFormatting sqref="P566">
    <cfRule type="expression" dxfId="2822" priority="3058">
      <formula>Q566="NO SUBSANABLE"</formula>
    </cfRule>
    <cfRule type="expression" dxfId="2821" priority="3059">
      <formula>Q566="REQUERIMIENTOS SUBSANADOS"</formula>
    </cfRule>
    <cfRule type="expression" dxfId="2820" priority="3060">
      <formula>Q566="PENDIENTES POR SUBSANAR"</formula>
    </cfRule>
    <cfRule type="expression" dxfId="2819" priority="3061">
      <formula>Q566="SIN OBSERVACIÓN"</formula>
    </cfRule>
    <cfRule type="containsBlanks" dxfId="2818" priority="3062">
      <formula>LEN(TRIM(P566))=0</formula>
    </cfRule>
  </conditionalFormatting>
  <conditionalFormatting sqref="P569">
    <cfRule type="expression" dxfId="2817" priority="3053">
      <formula>Q569="NO SUBSANABLE"</formula>
    </cfRule>
    <cfRule type="expression" dxfId="2816" priority="3054">
      <formula>Q569="REQUERIMIENTOS SUBSANADOS"</formula>
    </cfRule>
    <cfRule type="expression" dxfId="2815" priority="3055">
      <formula>Q569="PENDIENTES POR SUBSANAR"</formula>
    </cfRule>
    <cfRule type="expression" dxfId="2814" priority="3056">
      <formula>Q569="SIN OBSERVACIÓN"</formula>
    </cfRule>
    <cfRule type="containsBlanks" dxfId="2813" priority="3057">
      <formula>LEN(TRIM(P569))=0</formula>
    </cfRule>
  </conditionalFormatting>
  <conditionalFormatting sqref="P572">
    <cfRule type="expression" dxfId="2812" priority="3048">
      <formula>Q572="NO SUBSANABLE"</formula>
    </cfRule>
    <cfRule type="expression" dxfId="2811" priority="3049">
      <formula>Q572="REQUERIMIENTOS SUBSANADOS"</formula>
    </cfRule>
    <cfRule type="expression" dxfId="2810" priority="3050">
      <formula>Q572="PENDIENTES POR SUBSANAR"</formula>
    </cfRule>
    <cfRule type="expression" dxfId="2809" priority="3051">
      <formula>Q572="SIN OBSERVACIÓN"</formula>
    </cfRule>
    <cfRule type="containsBlanks" dxfId="2808" priority="3052">
      <formula>LEN(TRIM(P572))=0</formula>
    </cfRule>
  </conditionalFormatting>
  <conditionalFormatting sqref="P544">
    <cfRule type="expression" dxfId="2807" priority="2994">
      <formula>Q544="NO SUBSANABLE"</formula>
    </cfRule>
    <cfRule type="expression" dxfId="2806" priority="2995">
      <formula>Q544="REQUERIMIENTOS SUBSANADOS"</formula>
    </cfRule>
    <cfRule type="expression" dxfId="2805" priority="2996">
      <formula>Q544="PENDIENTES POR SUBSANAR"</formula>
    </cfRule>
    <cfRule type="expression" dxfId="2804" priority="2998">
      <formula>Q544="SIN OBSERVACIÓN"</formula>
    </cfRule>
    <cfRule type="containsBlanks" dxfId="2803" priority="2999">
      <formula>LEN(TRIM(P544))=0</formula>
    </cfRule>
  </conditionalFormatting>
  <conditionalFormatting sqref="Q544">
    <cfRule type="containsBlanks" dxfId="2802" priority="2989">
      <formula>LEN(TRIM(Q544))=0</formula>
    </cfRule>
    <cfRule type="cellIs" dxfId="2801" priority="2997" operator="equal">
      <formula>"REQUERIMIENTOS SUBSANADOS"</formula>
    </cfRule>
    <cfRule type="containsText" dxfId="2800" priority="3000" operator="containsText" text="NO SUBSANABLE">
      <formula>NOT(ISERROR(SEARCH("NO SUBSANABLE",Q544)))</formula>
    </cfRule>
    <cfRule type="containsText" dxfId="2799" priority="3001" operator="containsText" text="PENDIENTES POR SUBSANAR">
      <formula>NOT(ISERROR(SEARCH("PENDIENTES POR SUBSANAR",Q544)))</formula>
    </cfRule>
    <cfRule type="containsText" dxfId="2798" priority="3002" operator="containsText" text="SIN OBSERVACIÓN">
      <formula>NOT(ISERROR(SEARCH("SIN OBSERVACIÓN",Q544)))</formula>
    </cfRule>
  </conditionalFormatting>
  <conditionalFormatting sqref="R544">
    <cfRule type="containsBlanks" dxfId="2797" priority="2988">
      <formula>LEN(TRIM(R544))=0</formula>
    </cfRule>
    <cfRule type="cellIs" dxfId="2796" priority="2990" operator="equal">
      <formula>"NO CUMPLEN CON LO SOLICITADO"</formula>
    </cfRule>
    <cfRule type="cellIs" dxfId="2795" priority="2991" operator="equal">
      <formula>"CUMPLEN CON LO SOLICITADO"</formula>
    </cfRule>
    <cfRule type="cellIs" dxfId="2794" priority="2992" operator="equal">
      <formula>"PENDIENTES"</formula>
    </cfRule>
    <cfRule type="cellIs" dxfId="2793" priority="2993" operator="equal">
      <formula>"NINGUNO"</formula>
    </cfRule>
  </conditionalFormatting>
  <conditionalFormatting sqref="Q170">
    <cfRule type="containsBlanks" dxfId="2792" priority="2979">
      <formula>LEN(TRIM(Q170))=0</formula>
    </cfRule>
    <cfRule type="cellIs" dxfId="2791" priority="2984" operator="equal">
      <formula>"REQUERIMIENTOS SUBSANADOS"</formula>
    </cfRule>
    <cfRule type="containsText" dxfId="2790" priority="2985" operator="containsText" text="NO SUBSANABLE">
      <formula>NOT(ISERROR(SEARCH("NO SUBSANABLE",Q170)))</formula>
    </cfRule>
    <cfRule type="containsText" dxfId="2789" priority="2986" operator="containsText" text="PENDIENTES POR SUBSANAR">
      <formula>NOT(ISERROR(SEARCH("PENDIENTES POR SUBSANAR",Q170)))</formula>
    </cfRule>
    <cfRule type="containsText" dxfId="2788" priority="2987" operator="containsText" text="SIN OBSERVACIÓN">
      <formula>NOT(ISERROR(SEARCH("SIN OBSERVACIÓN",Q170)))</formula>
    </cfRule>
  </conditionalFormatting>
  <conditionalFormatting sqref="R170">
    <cfRule type="containsBlanks" dxfId="2787" priority="2978">
      <formula>LEN(TRIM(R170))=0</formula>
    </cfRule>
    <cfRule type="cellIs" dxfId="2786" priority="2980" operator="equal">
      <formula>"NO CUMPLEN CON LO SOLICITADO"</formula>
    </cfRule>
    <cfRule type="cellIs" dxfId="2785" priority="2981" operator="equal">
      <formula>"CUMPLEN CON LO SOLICITADO"</formula>
    </cfRule>
    <cfRule type="cellIs" dxfId="2784" priority="2982" operator="equal">
      <formula>"PENDIENTES"</formula>
    </cfRule>
    <cfRule type="cellIs" dxfId="2783" priority="2983" operator="equal">
      <formula>"NINGUNO"</formula>
    </cfRule>
  </conditionalFormatting>
  <conditionalFormatting sqref="Q280">
    <cfRule type="containsBlanks" dxfId="2782" priority="2969">
      <formula>LEN(TRIM(Q280))=0</formula>
    </cfRule>
    <cfRule type="cellIs" dxfId="2781" priority="2974" operator="equal">
      <formula>"REQUERIMIENTOS SUBSANADOS"</formula>
    </cfRule>
    <cfRule type="containsText" dxfId="2780" priority="2975" operator="containsText" text="NO SUBSANABLE">
      <formula>NOT(ISERROR(SEARCH("NO SUBSANABLE",Q280)))</formula>
    </cfRule>
    <cfRule type="containsText" dxfId="2779" priority="2976" operator="containsText" text="PENDIENTES POR SUBSANAR">
      <formula>NOT(ISERROR(SEARCH("PENDIENTES POR SUBSANAR",Q280)))</formula>
    </cfRule>
    <cfRule type="containsText" dxfId="2778" priority="2977" operator="containsText" text="SIN OBSERVACIÓN">
      <formula>NOT(ISERROR(SEARCH("SIN OBSERVACIÓN",Q280)))</formula>
    </cfRule>
  </conditionalFormatting>
  <conditionalFormatting sqref="R280">
    <cfRule type="containsBlanks" dxfId="2777" priority="2968">
      <formula>LEN(TRIM(R280))=0</formula>
    </cfRule>
    <cfRule type="cellIs" dxfId="2776" priority="2970" operator="equal">
      <formula>"NO CUMPLEN CON LO SOLICITADO"</formula>
    </cfRule>
    <cfRule type="cellIs" dxfId="2775" priority="2971" operator="equal">
      <formula>"CUMPLEN CON LO SOLICITADO"</formula>
    </cfRule>
    <cfRule type="cellIs" dxfId="2774" priority="2972" operator="equal">
      <formula>"PENDIENTES"</formula>
    </cfRule>
    <cfRule type="cellIs" dxfId="2773" priority="2973" operator="equal">
      <formula>"NINGUNO"</formula>
    </cfRule>
  </conditionalFormatting>
  <conditionalFormatting sqref="Q434 Q437 Q440 Q443">
    <cfRule type="containsBlanks" dxfId="2772" priority="2959">
      <formula>LEN(TRIM(Q434))=0</formula>
    </cfRule>
    <cfRule type="cellIs" dxfId="2771" priority="2964" operator="equal">
      <formula>"REQUERIMIENTOS SUBSANADOS"</formula>
    </cfRule>
    <cfRule type="containsText" dxfId="2770" priority="2965" operator="containsText" text="NO SUBSANABLE">
      <formula>NOT(ISERROR(SEARCH("NO SUBSANABLE",Q434)))</formula>
    </cfRule>
    <cfRule type="containsText" dxfId="2769" priority="2966" operator="containsText" text="PENDIENTES POR SUBSANAR">
      <formula>NOT(ISERROR(SEARCH("PENDIENTES POR SUBSANAR",Q434)))</formula>
    </cfRule>
    <cfRule type="containsText" dxfId="2768" priority="2967" operator="containsText" text="SIN OBSERVACIÓN">
      <formula>NOT(ISERROR(SEARCH("SIN OBSERVACIÓN",Q434)))</formula>
    </cfRule>
  </conditionalFormatting>
  <conditionalFormatting sqref="R434 R437 R440 R443">
    <cfRule type="containsBlanks" dxfId="2767" priority="2958">
      <formula>LEN(TRIM(R434))=0</formula>
    </cfRule>
    <cfRule type="cellIs" dxfId="2766" priority="2960" operator="equal">
      <formula>"NO CUMPLEN CON LO SOLICITADO"</formula>
    </cfRule>
    <cfRule type="cellIs" dxfId="2765" priority="2961" operator="equal">
      <formula>"CUMPLEN CON LO SOLICITADO"</formula>
    </cfRule>
    <cfRule type="cellIs" dxfId="2764" priority="2962" operator="equal">
      <formula>"PENDIENTES"</formula>
    </cfRule>
    <cfRule type="cellIs" dxfId="2763" priority="2963" operator="equal">
      <formula>"NINGUNO"</formula>
    </cfRule>
  </conditionalFormatting>
  <conditionalFormatting sqref="Q566 Q569 Q572">
    <cfRule type="containsBlanks" dxfId="2762" priority="2949">
      <formula>LEN(TRIM(Q566))=0</formula>
    </cfRule>
    <cfRule type="cellIs" dxfId="2761" priority="2954" operator="equal">
      <formula>"REQUERIMIENTOS SUBSANADOS"</formula>
    </cfRule>
    <cfRule type="containsText" dxfId="2760" priority="2955" operator="containsText" text="NO SUBSANABLE">
      <formula>NOT(ISERROR(SEARCH("NO SUBSANABLE",Q566)))</formula>
    </cfRule>
    <cfRule type="containsText" dxfId="2759" priority="2956" operator="containsText" text="PENDIENTES POR SUBSANAR">
      <formula>NOT(ISERROR(SEARCH("PENDIENTES POR SUBSANAR",Q566)))</formula>
    </cfRule>
    <cfRule type="containsText" dxfId="2758" priority="2957" operator="containsText" text="SIN OBSERVACIÓN">
      <formula>NOT(ISERROR(SEARCH("SIN OBSERVACIÓN",Q566)))</formula>
    </cfRule>
  </conditionalFormatting>
  <conditionalFormatting sqref="R566 R569 R572">
    <cfRule type="containsBlanks" dxfId="2757" priority="2948">
      <formula>LEN(TRIM(R566))=0</formula>
    </cfRule>
    <cfRule type="cellIs" dxfId="2756" priority="2950" operator="equal">
      <formula>"NO CUMPLEN CON LO SOLICITADO"</formula>
    </cfRule>
    <cfRule type="cellIs" dxfId="2755" priority="2951" operator="equal">
      <formula>"CUMPLEN CON LO SOLICITADO"</formula>
    </cfRule>
    <cfRule type="cellIs" dxfId="2754" priority="2952" operator="equal">
      <formula>"PENDIENTES"</formula>
    </cfRule>
    <cfRule type="cellIs" dxfId="2753" priority="2953" operator="equal">
      <formula>"NINGUNO"</formula>
    </cfRule>
  </conditionalFormatting>
  <conditionalFormatting sqref="R412 R415 R418 R421">
    <cfRule type="containsBlanks" dxfId="2752" priority="2938">
      <formula>LEN(TRIM(R412))=0</formula>
    </cfRule>
    <cfRule type="cellIs" dxfId="2751" priority="2939" operator="equal">
      <formula>"NO CUMPLEN CON LO SOLICITADO"</formula>
    </cfRule>
    <cfRule type="cellIs" dxfId="2750" priority="2940" operator="equal">
      <formula>"CUMPLEN CON LO SOLICITADO"</formula>
    </cfRule>
    <cfRule type="cellIs" dxfId="2749" priority="2941" operator="equal">
      <formula>"PENDIENTES"</formula>
    </cfRule>
    <cfRule type="cellIs" dxfId="2748" priority="2942" operator="equal">
      <formula>"NINGUNO"</formula>
    </cfRule>
  </conditionalFormatting>
  <conditionalFormatting sqref="Q585">
    <cfRule type="containsBlanks" dxfId="2747" priority="2933">
      <formula>LEN(TRIM(Q585))=0</formula>
    </cfRule>
    <cfRule type="cellIs" dxfId="2746" priority="2934" operator="equal">
      <formula>"REQUERIMIENTOS SUBSANADOS"</formula>
    </cfRule>
    <cfRule type="containsText" dxfId="2745" priority="2935" operator="containsText" text="NO SUBSANABLE">
      <formula>NOT(ISERROR(SEARCH("NO SUBSANABLE",Q585)))</formula>
    </cfRule>
    <cfRule type="containsText" dxfId="2744" priority="2936" operator="containsText" text="PENDIENTES POR SUBSANAR">
      <formula>NOT(ISERROR(SEARCH("PENDIENTES POR SUBSANAR",Q585)))</formula>
    </cfRule>
    <cfRule type="containsText" dxfId="2743" priority="2937" operator="containsText" text="SIN OBSERVACIÓN">
      <formula>NOT(ISERROR(SEARCH("SIN OBSERVACIÓN",Q585)))</formula>
    </cfRule>
  </conditionalFormatting>
  <conditionalFormatting sqref="P585">
    <cfRule type="expression" dxfId="2742" priority="2928">
      <formula>Q585="NO SUBSANABLE"</formula>
    </cfRule>
    <cfRule type="expression" dxfId="2741" priority="2929">
      <formula>Q585="REQUERIMIENTOS SUBSANADOS"</formula>
    </cfRule>
    <cfRule type="expression" dxfId="2740" priority="2930">
      <formula>Q585="PENDIENTES POR SUBSANAR"</formula>
    </cfRule>
    <cfRule type="expression" dxfId="2739" priority="2931">
      <formula>Q585="SIN OBSERVACIÓN"</formula>
    </cfRule>
    <cfRule type="containsBlanks" dxfId="2738" priority="2932">
      <formula>LEN(TRIM(P585))=0</formula>
    </cfRule>
  </conditionalFormatting>
  <conditionalFormatting sqref="Q588">
    <cfRule type="containsBlanks" dxfId="2737" priority="2923">
      <formula>LEN(TRIM(Q588))=0</formula>
    </cfRule>
    <cfRule type="cellIs" dxfId="2736" priority="2924" operator="equal">
      <formula>"REQUERIMIENTOS SUBSANADOS"</formula>
    </cfRule>
    <cfRule type="containsText" dxfId="2735" priority="2925" operator="containsText" text="NO SUBSANABLE">
      <formula>NOT(ISERROR(SEARCH("NO SUBSANABLE",Q588)))</formula>
    </cfRule>
    <cfRule type="containsText" dxfId="2734" priority="2926" operator="containsText" text="PENDIENTES POR SUBSANAR">
      <formula>NOT(ISERROR(SEARCH("PENDIENTES POR SUBSANAR",Q588)))</formula>
    </cfRule>
    <cfRule type="containsText" dxfId="2733" priority="2927" operator="containsText" text="SIN OBSERVACIÓN">
      <formula>NOT(ISERROR(SEARCH("SIN OBSERVACIÓN",Q588)))</formula>
    </cfRule>
  </conditionalFormatting>
  <conditionalFormatting sqref="P588">
    <cfRule type="expression" dxfId="2732" priority="2913">
      <formula>Q588="NO SUBSANABLE"</formula>
    </cfRule>
    <cfRule type="expression" dxfId="2731" priority="2914">
      <formula>Q588="REQUERIMIENTOS SUBSANADOS"</formula>
    </cfRule>
    <cfRule type="expression" dxfId="2730" priority="2915">
      <formula>Q588="PENDIENTES POR SUBSANAR"</formula>
    </cfRule>
    <cfRule type="expression" dxfId="2729" priority="2916">
      <formula>Q588="SIN OBSERVACIÓN"</formula>
    </cfRule>
    <cfRule type="containsBlanks" dxfId="2728" priority="2917">
      <formula>LEN(TRIM(P588))=0</formula>
    </cfRule>
  </conditionalFormatting>
  <conditionalFormatting sqref="P409">
    <cfRule type="expression" dxfId="2727" priority="2908">
      <formula>Q409="NO SUBSANABLE"</formula>
    </cfRule>
    <cfRule type="expression" dxfId="2726" priority="2909">
      <formula>Q409="REQUERIMIENTOS SUBSANADOS"</formula>
    </cfRule>
    <cfRule type="expression" dxfId="2725" priority="2910">
      <formula>Q409="PENDIENTES POR SUBSANAR"</formula>
    </cfRule>
    <cfRule type="expression" dxfId="2724" priority="2911">
      <formula>Q409="SIN OBSERVACIÓN"</formula>
    </cfRule>
    <cfRule type="containsBlanks" dxfId="2723" priority="2912">
      <formula>LEN(TRIM(P409))=0</formula>
    </cfRule>
  </conditionalFormatting>
  <conditionalFormatting sqref="P412">
    <cfRule type="expression" dxfId="2722" priority="2903">
      <formula>Q412="NO SUBSANABLE"</formula>
    </cfRule>
    <cfRule type="expression" dxfId="2721" priority="2904">
      <formula>Q412="REQUERIMIENTOS SUBSANADOS"</formula>
    </cfRule>
    <cfRule type="expression" dxfId="2720" priority="2905">
      <formula>Q412="PENDIENTES POR SUBSANAR"</formula>
    </cfRule>
    <cfRule type="expression" dxfId="2719" priority="2906">
      <formula>Q412="SIN OBSERVACIÓN"</formula>
    </cfRule>
    <cfRule type="containsBlanks" dxfId="2718" priority="2907">
      <formula>LEN(TRIM(P412))=0</formula>
    </cfRule>
  </conditionalFormatting>
  <conditionalFormatting sqref="P415">
    <cfRule type="expression" dxfId="2717" priority="2898">
      <formula>Q415="NO SUBSANABLE"</formula>
    </cfRule>
    <cfRule type="expression" dxfId="2716" priority="2899">
      <formula>Q415="REQUERIMIENTOS SUBSANADOS"</formula>
    </cfRule>
    <cfRule type="expression" dxfId="2715" priority="2900">
      <formula>Q415="PENDIENTES POR SUBSANAR"</formula>
    </cfRule>
    <cfRule type="expression" dxfId="2714" priority="2901">
      <formula>Q415="SIN OBSERVACIÓN"</formula>
    </cfRule>
    <cfRule type="containsBlanks" dxfId="2713" priority="2902">
      <formula>LEN(TRIM(P415))=0</formula>
    </cfRule>
  </conditionalFormatting>
  <conditionalFormatting sqref="P418">
    <cfRule type="expression" dxfId="2712" priority="2893">
      <formula>Q418="NO SUBSANABLE"</formula>
    </cfRule>
    <cfRule type="expression" dxfId="2711" priority="2894">
      <formula>Q418="REQUERIMIENTOS SUBSANADOS"</formula>
    </cfRule>
    <cfRule type="expression" dxfId="2710" priority="2895">
      <formula>Q418="PENDIENTES POR SUBSANAR"</formula>
    </cfRule>
    <cfRule type="expression" dxfId="2709" priority="2896">
      <formula>Q418="SIN OBSERVACIÓN"</formula>
    </cfRule>
    <cfRule type="containsBlanks" dxfId="2708" priority="2897">
      <formula>LEN(TRIM(P418))=0</formula>
    </cfRule>
  </conditionalFormatting>
  <conditionalFormatting sqref="P421">
    <cfRule type="expression" dxfId="2707" priority="2888">
      <formula>Q421="NO SUBSANABLE"</formula>
    </cfRule>
    <cfRule type="expression" dxfId="2706" priority="2889">
      <formula>Q421="REQUERIMIENTOS SUBSANADOS"</formula>
    </cfRule>
    <cfRule type="expression" dxfId="2705" priority="2890">
      <formula>Q421="PENDIENTES POR SUBSANAR"</formula>
    </cfRule>
    <cfRule type="expression" dxfId="2704" priority="2891">
      <formula>Q421="SIN OBSERVACIÓN"</formula>
    </cfRule>
    <cfRule type="containsBlanks" dxfId="2703" priority="2892">
      <formula>LEN(TRIM(P421))=0</formula>
    </cfRule>
  </conditionalFormatting>
  <conditionalFormatting sqref="M79">
    <cfRule type="expression" dxfId="2702" priority="2704">
      <formula>L79="NO CUMPLE"</formula>
    </cfRule>
    <cfRule type="expression" dxfId="2701" priority="2705">
      <formula>L79="CUMPLE"</formula>
    </cfRule>
  </conditionalFormatting>
  <conditionalFormatting sqref="L81">
    <cfRule type="cellIs" dxfId="2700" priority="2702" operator="equal">
      <formula>"NO CUMPLE"</formula>
    </cfRule>
    <cfRule type="cellIs" dxfId="2699" priority="2703" operator="equal">
      <formula>"CUMPLE"</formula>
    </cfRule>
  </conditionalFormatting>
  <conditionalFormatting sqref="L586">
    <cfRule type="cellIs" dxfId="2698" priority="622" operator="equal">
      <formula>"NO CUMPLE"</formula>
    </cfRule>
    <cfRule type="cellIs" dxfId="2697" priority="623" operator="equal">
      <formula>"CUMPLE"</formula>
    </cfRule>
  </conditionalFormatting>
  <conditionalFormatting sqref="J92:J93">
    <cfRule type="cellIs" dxfId="2696" priority="2760" operator="equal">
      <formula>"NO CUMPLE"</formula>
    </cfRule>
    <cfRule type="cellIs" dxfId="2695" priority="2761" operator="equal">
      <formula>"CUMPLE"</formula>
    </cfRule>
  </conditionalFormatting>
  <conditionalFormatting sqref="M82">
    <cfRule type="expression" dxfId="2694" priority="2758">
      <formula>L82="NO CUMPLE"</formula>
    </cfRule>
    <cfRule type="expression" dxfId="2693" priority="2759">
      <formula>L82="CUMPLE"</formula>
    </cfRule>
  </conditionalFormatting>
  <conditionalFormatting sqref="M83">
    <cfRule type="expression" dxfId="2692" priority="2754">
      <formula>L83="NO CUMPLE"</formula>
    </cfRule>
    <cfRule type="expression" dxfId="2691" priority="2755">
      <formula>L83="CUMPLE"</formula>
    </cfRule>
  </conditionalFormatting>
  <conditionalFormatting sqref="K82">
    <cfRule type="expression" dxfId="2690" priority="2752">
      <formula>J82="NO CUMPLE"</formula>
    </cfRule>
    <cfRule type="expression" dxfId="2689" priority="2753">
      <formula>J82="CUMPLE"</formula>
    </cfRule>
  </conditionalFormatting>
  <conditionalFormatting sqref="M85">
    <cfRule type="expression" dxfId="2688" priority="2748">
      <formula>L85="NO CUMPLE"</formula>
    </cfRule>
    <cfRule type="expression" dxfId="2687" priority="2749">
      <formula>L85="CUMPLE"</formula>
    </cfRule>
  </conditionalFormatting>
  <conditionalFormatting sqref="M86">
    <cfRule type="expression" dxfId="2686" priority="2744">
      <formula>L86="NO CUMPLE"</formula>
    </cfRule>
    <cfRule type="expression" dxfId="2685" priority="2745">
      <formula>L86="CUMPLE"</formula>
    </cfRule>
  </conditionalFormatting>
  <conditionalFormatting sqref="K85">
    <cfRule type="expression" dxfId="2684" priority="2742">
      <formula>J85="NO CUMPLE"</formula>
    </cfRule>
    <cfRule type="expression" dxfId="2683" priority="2743">
      <formula>J85="CUMPLE"</formula>
    </cfRule>
  </conditionalFormatting>
  <conditionalFormatting sqref="M88">
    <cfRule type="expression" dxfId="2682" priority="2738">
      <formula>L88="NO CUMPLE"</formula>
    </cfRule>
    <cfRule type="expression" dxfId="2681" priority="2739">
      <formula>L88="CUMPLE"</formula>
    </cfRule>
  </conditionalFormatting>
  <conditionalFormatting sqref="M89">
    <cfRule type="expression" dxfId="2680" priority="2734">
      <formula>L89="NO CUMPLE"</formula>
    </cfRule>
    <cfRule type="expression" dxfId="2679" priority="2735">
      <formula>L89="CUMPLE"</formula>
    </cfRule>
  </conditionalFormatting>
  <conditionalFormatting sqref="K88">
    <cfRule type="expression" dxfId="2678" priority="2732">
      <formula>J88="NO CUMPLE"</formula>
    </cfRule>
    <cfRule type="expression" dxfId="2677" priority="2733">
      <formula>J88="CUMPLE"</formula>
    </cfRule>
  </conditionalFormatting>
  <conditionalFormatting sqref="M91">
    <cfRule type="expression" dxfId="2676" priority="2728">
      <formula>L91="NO CUMPLE"</formula>
    </cfRule>
    <cfRule type="expression" dxfId="2675" priority="2729">
      <formula>L91="CUMPLE"</formula>
    </cfRule>
  </conditionalFormatting>
  <conditionalFormatting sqref="M92">
    <cfRule type="expression" dxfId="2674" priority="2724">
      <formula>L92="NO CUMPLE"</formula>
    </cfRule>
    <cfRule type="expression" dxfId="2673" priority="2725">
      <formula>L92="CUMPLE"</formula>
    </cfRule>
  </conditionalFormatting>
  <conditionalFormatting sqref="M80">
    <cfRule type="expression" dxfId="2672" priority="2700">
      <formula>L80="NO CUMPLE"</formula>
    </cfRule>
    <cfRule type="expression" dxfId="2671" priority="2701">
      <formula>L80="CUMPLE"</formula>
    </cfRule>
  </conditionalFormatting>
  <conditionalFormatting sqref="J91">
    <cfRule type="cellIs" dxfId="2670" priority="2762" operator="equal">
      <formula>"NO CUMPLE"</formula>
    </cfRule>
    <cfRule type="cellIs" dxfId="2669" priority="2763" operator="equal">
      <formula>"CUMPLE"</formula>
    </cfRule>
  </conditionalFormatting>
  <conditionalFormatting sqref="L84">
    <cfRule type="cellIs" dxfId="2668" priority="2756" operator="equal">
      <formula>"NO CUMPLE"</formula>
    </cfRule>
    <cfRule type="cellIs" dxfId="2667" priority="2757" operator="equal">
      <formula>"CUMPLE"</formula>
    </cfRule>
  </conditionalFormatting>
  <conditionalFormatting sqref="K83:K84">
    <cfRule type="expression" dxfId="2666" priority="2750">
      <formula>J83="NO CUMPLE"</formula>
    </cfRule>
    <cfRule type="expression" dxfId="2665" priority="2751">
      <formula>J83="CUMPLE"</formula>
    </cfRule>
  </conditionalFormatting>
  <conditionalFormatting sqref="L85 L87">
    <cfRule type="cellIs" dxfId="2664" priority="2746" operator="equal">
      <formula>"NO CUMPLE"</formula>
    </cfRule>
    <cfRule type="cellIs" dxfId="2663" priority="2747" operator="equal">
      <formula>"CUMPLE"</formula>
    </cfRule>
  </conditionalFormatting>
  <conditionalFormatting sqref="K86:K87">
    <cfRule type="expression" dxfId="2662" priority="2740">
      <formula>J86="NO CUMPLE"</formula>
    </cfRule>
    <cfRule type="expression" dxfId="2661" priority="2741">
      <formula>J86="CUMPLE"</formula>
    </cfRule>
  </conditionalFormatting>
  <conditionalFormatting sqref="L88:L90">
    <cfRule type="cellIs" dxfId="2660" priority="2736" operator="equal">
      <formula>"NO CUMPLE"</formula>
    </cfRule>
    <cfRule type="cellIs" dxfId="2659" priority="2737" operator="equal">
      <formula>"CUMPLE"</formula>
    </cfRule>
  </conditionalFormatting>
  <conditionalFormatting sqref="K89:K90">
    <cfRule type="expression" dxfId="2658" priority="2730">
      <formula>J89="NO CUMPLE"</formula>
    </cfRule>
    <cfRule type="expression" dxfId="2657" priority="2731">
      <formula>J89="CUMPLE"</formula>
    </cfRule>
  </conditionalFormatting>
  <conditionalFormatting sqref="L91:L93">
    <cfRule type="cellIs" dxfId="2656" priority="2726" operator="equal">
      <formula>"NO CUMPLE"</formula>
    </cfRule>
    <cfRule type="cellIs" dxfId="2655" priority="2727" operator="equal">
      <formula>"CUMPLE"</formula>
    </cfRule>
  </conditionalFormatting>
  <conditionalFormatting sqref="K91">
    <cfRule type="expression" dxfId="2654" priority="2722">
      <formula>J91="NO CUMPLE"</formula>
    </cfRule>
    <cfRule type="expression" dxfId="2653" priority="2723">
      <formula>J91="CUMPLE"</formula>
    </cfRule>
  </conditionalFormatting>
  <conditionalFormatting sqref="K92:K93">
    <cfRule type="expression" dxfId="2652" priority="2720">
      <formula>J92="NO CUMPLE"</formula>
    </cfRule>
    <cfRule type="expression" dxfId="2651" priority="2721">
      <formula>J92="CUMPLE"</formula>
    </cfRule>
  </conditionalFormatting>
  <conditionalFormatting sqref="L86">
    <cfRule type="cellIs" dxfId="2650" priority="2708" operator="equal">
      <formula>"NO CUMPLE"</formula>
    </cfRule>
    <cfRule type="cellIs" dxfId="2649" priority="2709" operator="equal">
      <formula>"CUMPLE"</formula>
    </cfRule>
  </conditionalFormatting>
  <conditionalFormatting sqref="K79">
    <cfRule type="expression" dxfId="2648" priority="2698">
      <formula>J79="NO CUMPLE"</formula>
    </cfRule>
    <cfRule type="expression" dxfId="2647" priority="2699">
      <formula>J79="CUMPLE"</formula>
    </cfRule>
  </conditionalFormatting>
  <conditionalFormatting sqref="K80:K81">
    <cfRule type="expression" dxfId="2646" priority="2696">
      <formula>J80="NO CUMPLE"</formula>
    </cfRule>
    <cfRule type="expression" dxfId="2645" priority="2697">
      <formula>J80="CUMPLE"</formula>
    </cfRule>
  </conditionalFormatting>
  <conditionalFormatting sqref="M104">
    <cfRule type="expression" dxfId="2644" priority="2672">
      <formula>L104="NO CUMPLE"</formula>
    </cfRule>
    <cfRule type="expression" dxfId="2643" priority="2673">
      <formula>L104="CUMPLE"</formula>
    </cfRule>
  </conditionalFormatting>
  <conditionalFormatting sqref="M105">
    <cfRule type="expression" dxfId="2642" priority="2668">
      <formula>L105="NO CUMPLE"</formula>
    </cfRule>
    <cfRule type="expression" dxfId="2641" priority="2669">
      <formula>L105="CUMPLE"</formula>
    </cfRule>
  </conditionalFormatting>
  <conditionalFormatting sqref="K104">
    <cfRule type="expression" dxfId="2640" priority="2666">
      <formula>J104="NO CUMPLE"</formula>
    </cfRule>
    <cfRule type="expression" dxfId="2639" priority="2667">
      <formula>J104="CUMPLE"</formula>
    </cfRule>
  </conditionalFormatting>
  <conditionalFormatting sqref="K105:K106">
    <cfRule type="expression" dxfId="2638" priority="2664">
      <formula>J105="NO CUMPLE"</formula>
    </cfRule>
    <cfRule type="expression" dxfId="2637" priority="2665">
      <formula>J105="CUMPLE"</formula>
    </cfRule>
  </conditionalFormatting>
  <conditionalFormatting sqref="M107">
    <cfRule type="expression" dxfId="2636" priority="2662">
      <formula>L107="NO CUMPLE"</formula>
    </cfRule>
    <cfRule type="expression" dxfId="2635" priority="2663">
      <formula>L107="CUMPLE"</formula>
    </cfRule>
  </conditionalFormatting>
  <conditionalFormatting sqref="M108">
    <cfRule type="expression" dxfId="2634" priority="2658">
      <formula>L108="NO CUMPLE"</formula>
    </cfRule>
    <cfRule type="expression" dxfId="2633" priority="2659">
      <formula>L108="CUMPLE"</formula>
    </cfRule>
  </conditionalFormatting>
  <conditionalFormatting sqref="K107">
    <cfRule type="expression" dxfId="2632" priority="2656">
      <formula>J107="NO CUMPLE"</formula>
    </cfRule>
    <cfRule type="expression" dxfId="2631" priority="2657">
      <formula>J107="CUMPLE"</formula>
    </cfRule>
  </conditionalFormatting>
  <conditionalFormatting sqref="K108:K109">
    <cfRule type="expression" dxfId="2630" priority="2654">
      <formula>J108="NO CUMPLE"</formula>
    </cfRule>
    <cfRule type="expression" dxfId="2629" priority="2655">
      <formula>J108="CUMPLE"</formula>
    </cfRule>
  </conditionalFormatting>
  <conditionalFormatting sqref="M110">
    <cfRule type="expression" dxfId="2628" priority="2652">
      <formula>L110="NO CUMPLE"</formula>
    </cfRule>
    <cfRule type="expression" dxfId="2627" priority="2653">
      <formula>L110="CUMPLE"</formula>
    </cfRule>
  </conditionalFormatting>
  <conditionalFormatting sqref="M111">
    <cfRule type="expression" dxfId="2626" priority="2648">
      <formula>L111="NO CUMPLE"</formula>
    </cfRule>
    <cfRule type="expression" dxfId="2625" priority="2649">
      <formula>L111="CUMPLE"</formula>
    </cfRule>
  </conditionalFormatting>
  <conditionalFormatting sqref="K110">
    <cfRule type="expression" dxfId="2624" priority="2646">
      <formula>J110="NO CUMPLE"</formula>
    </cfRule>
    <cfRule type="expression" dxfId="2623" priority="2647">
      <formula>J110="CUMPLE"</formula>
    </cfRule>
  </conditionalFormatting>
  <conditionalFormatting sqref="K111:K112">
    <cfRule type="expression" dxfId="2622" priority="2644">
      <formula>J111="NO CUMPLE"</formula>
    </cfRule>
    <cfRule type="expression" dxfId="2621" priority="2645">
      <formula>J111="CUMPLE"</formula>
    </cfRule>
  </conditionalFormatting>
  <conditionalFormatting sqref="M113">
    <cfRule type="expression" dxfId="2620" priority="2642">
      <formula>L113="NO CUMPLE"</formula>
    </cfRule>
    <cfRule type="expression" dxfId="2619" priority="2643">
      <formula>L113="CUMPLE"</formula>
    </cfRule>
  </conditionalFormatting>
  <conditionalFormatting sqref="M114">
    <cfRule type="expression" dxfId="2618" priority="2638">
      <formula>L114="NO CUMPLE"</formula>
    </cfRule>
    <cfRule type="expression" dxfId="2617" priority="2639">
      <formula>L114="CUMPLE"</formula>
    </cfRule>
  </conditionalFormatting>
  <conditionalFormatting sqref="K113">
    <cfRule type="expression" dxfId="2616" priority="2636">
      <formula>J113="NO CUMPLE"</formula>
    </cfRule>
    <cfRule type="expression" dxfId="2615" priority="2637">
      <formula>J113="CUMPLE"</formula>
    </cfRule>
  </conditionalFormatting>
  <conditionalFormatting sqref="K114:K115">
    <cfRule type="expression" dxfId="2614" priority="2634">
      <formula>J114="NO CUMPLE"</formula>
    </cfRule>
    <cfRule type="expression" dxfId="2613" priority="2635">
      <formula>J114="CUMPLE"</formula>
    </cfRule>
  </conditionalFormatting>
  <conditionalFormatting sqref="M101">
    <cfRule type="expression" dxfId="2612" priority="2618">
      <formula>L101="NO CUMPLE"</formula>
    </cfRule>
    <cfRule type="expression" dxfId="2611" priority="2619">
      <formula>L101="CUMPLE"</formula>
    </cfRule>
  </conditionalFormatting>
  <conditionalFormatting sqref="L103">
    <cfRule type="cellIs" dxfId="2610" priority="2616" operator="equal">
      <formula>"NO CUMPLE"</formula>
    </cfRule>
    <cfRule type="cellIs" dxfId="2609" priority="2617" operator="equal">
      <formula>"CUMPLE"</formula>
    </cfRule>
  </conditionalFormatting>
  <conditionalFormatting sqref="M102">
    <cfRule type="expression" dxfId="2608" priority="2614">
      <formula>L102="NO CUMPLE"</formula>
    </cfRule>
    <cfRule type="expression" dxfId="2607" priority="2615">
      <formula>L102="CUMPLE"</formula>
    </cfRule>
  </conditionalFormatting>
  <conditionalFormatting sqref="K101">
    <cfRule type="expression" dxfId="2606" priority="2612">
      <formula>J101="NO CUMPLE"</formula>
    </cfRule>
    <cfRule type="expression" dxfId="2605" priority="2613">
      <formula>J101="CUMPLE"</formula>
    </cfRule>
  </conditionalFormatting>
  <conditionalFormatting sqref="K102:K103">
    <cfRule type="expression" dxfId="2604" priority="2610">
      <formula>J102="NO CUMPLE"</formula>
    </cfRule>
    <cfRule type="expression" dxfId="2603" priority="2611">
      <formula>J102="CUMPLE"</formula>
    </cfRule>
  </conditionalFormatting>
  <conditionalFormatting sqref="J591">
    <cfRule type="cellIs" dxfId="2602" priority="706" operator="equal">
      <formula>"NO CUMPLE"</formula>
    </cfRule>
    <cfRule type="cellIs" dxfId="2601" priority="707" operator="equal">
      <formula>"CUMPLE"</formula>
    </cfRule>
  </conditionalFormatting>
  <conditionalFormatting sqref="J592">
    <cfRule type="cellIs" dxfId="2600" priority="704" operator="equal">
      <formula>"NO CUMPLE"</formula>
    </cfRule>
    <cfRule type="cellIs" dxfId="2599" priority="705" operator="equal">
      <formula>"CUMPLE"</formula>
    </cfRule>
  </conditionalFormatting>
  <conditionalFormatting sqref="J594">
    <cfRule type="cellIs" dxfId="2598" priority="702" operator="equal">
      <formula>"NO CUMPLE"</formula>
    </cfRule>
    <cfRule type="cellIs" dxfId="2597" priority="703" operator="equal">
      <formula>"CUMPLE"</formula>
    </cfRule>
  </conditionalFormatting>
  <conditionalFormatting sqref="J595:J596">
    <cfRule type="cellIs" dxfId="2596" priority="700" operator="equal">
      <formula>"NO CUMPLE"</formula>
    </cfRule>
    <cfRule type="cellIs" dxfId="2595" priority="701" operator="equal">
      <formula>"CUMPLE"</formula>
    </cfRule>
  </conditionalFormatting>
  <conditionalFormatting sqref="J597">
    <cfRule type="cellIs" dxfId="2594" priority="698" operator="equal">
      <formula>"NO CUMPLE"</formula>
    </cfRule>
    <cfRule type="cellIs" dxfId="2593" priority="699" operator="equal">
      <formula>"CUMPLE"</formula>
    </cfRule>
  </conditionalFormatting>
  <conditionalFormatting sqref="J598:J599">
    <cfRule type="cellIs" dxfId="2592" priority="696" operator="equal">
      <formula>"NO CUMPLE"</formula>
    </cfRule>
    <cfRule type="cellIs" dxfId="2591" priority="697" operator="equal">
      <formula>"CUMPLE"</formula>
    </cfRule>
  </conditionalFormatting>
  <conditionalFormatting sqref="M588">
    <cfRule type="expression" dxfId="2590" priority="694">
      <formula>L588="NO CUMPLE"</formula>
    </cfRule>
    <cfRule type="expression" dxfId="2589" priority="695">
      <formula>L588="CUMPLE"</formula>
    </cfRule>
  </conditionalFormatting>
  <conditionalFormatting sqref="L590">
    <cfRule type="cellIs" dxfId="2588" priority="692" operator="equal">
      <formula>"NO CUMPLE"</formula>
    </cfRule>
    <cfRule type="cellIs" dxfId="2587" priority="693" operator="equal">
      <formula>"CUMPLE"</formula>
    </cfRule>
  </conditionalFormatting>
  <conditionalFormatting sqref="M589">
    <cfRule type="expression" dxfId="2586" priority="690">
      <formula>L589="NO CUMPLE"</formula>
    </cfRule>
    <cfRule type="expression" dxfId="2585" priority="691">
      <formula>L589="CUMPLE"</formula>
    </cfRule>
  </conditionalFormatting>
  <conditionalFormatting sqref="K588">
    <cfRule type="expression" dxfId="2584" priority="688">
      <formula>J588="NO CUMPLE"</formula>
    </cfRule>
    <cfRule type="expression" dxfId="2583" priority="689">
      <formula>J588="CUMPLE"</formula>
    </cfRule>
  </conditionalFormatting>
  <conditionalFormatting sqref="K589:K590">
    <cfRule type="expression" dxfId="2582" priority="686">
      <formula>J589="NO CUMPLE"</formula>
    </cfRule>
    <cfRule type="expression" dxfId="2581" priority="687">
      <formula>J589="CUMPLE"</formula>
    </cfRule>
  </conditionalFormatting>
  <conditionalFormatting sqref="M591">
    <cfRule type="expression" dxfId="2580" priority="684">
      <formula>L591="NO CUMPLE"</formula>
    </cfRule>
    <cfRule type="expression" dxfId="2579" priority="685">
      <formula>L591="CUMPLE"</formula>
    </cfRule>
  </conditionalFormatting>
  <conditionalFormatting sqref="L591 L593">
    <cfRule type="cellIs" dxfId="2578" priority="682" operator="equal">
      <formula>"NO CUMPLE"</formula>
    </cfRule>
    <cfRule type="cellIs" dxfId="2577" priority="683" operator="equal">
      <formula>"CUMPLE"</formula>
    </cfRule>
  </conditionalFormatting>
  <conditionalFormatting sqref="M592">
    <cfRule type="expression" dxfId="2576" priority="680">
      <formula>L592="NO CUMPLE"</formula>
    </cfRule>
    <cfRule type="expression" dxfId="2575" priority="681">
      <formula>L592="CUMPLE"</formula>
    </cfRule>
  </conditionalFormatting>
  <conditionalFormatting sqref="K591">
    <cfRule type="expression" dxfId="2574" priority="678">
      <formula>J591="NO CUMPLE"</formula>
    </cfRule>
    <cfRule type="expression" dxfId="2573" priority="679">
      <formula>J591="CUMPLE"</formula>
    </cfRule>
  </conditionalFormatting>
  <conditionalFormatting sqref="K592:K593">
    <cfRule type="expression" dxfId="2572" priority="676">
      <formula>J592="NO CUMPLE"</formula>
    </cfRule>
    <cfRule type="expression" dxfId="2571" priority="677">
      <formula>J592="CUMPLE"</formula>
    </cfRule>
  </conditionalFormatting>
  <conditionalFormatting sqref="M594">
    <cfRule type="expression" dxfId="2570" priority="674">
      <formula>L594="NO CUMPLE"</formula>
    </cfRule>
    <cfRule type="expression" dxfId="2569" priority="675">
      <formula>L594="CUMPLE"</formula>
    </cfRule>
  </conditionalFormatting>
  <conditionalFormatting sqref="L594:L596">
    <cfRule type="cellIs" dxfId="2568" priority="672" operator="equal">
      <formula>"NO CUMPLE"</formula>
    </cfRule>
    <cfRule type="cellIs" dxfId="2567" priority="673" operator="equal">
      <formula>"CUMPLE"</formula>
    </cfRule>
  </conditionalFormatting>
  <conditionalFormatting sqref="M595">
    <cfRule type="expression" dxfId="2566" priority="670">
      <formula>L595="NO CUMPLE"</formula>
    </cfRule>
    <cfRule type="expression" dxfId="2565" priority="671">
      <formula>L595="CUMPLE"</formula>
    </cfRule>
  </conditionalFormatting>
  <conditionalFormatting sqref="K594">
    <cfRule type="expression" dxfId="2564" priority="668">
      <formula>J594="NO CUMPLE"</formula>
    </cfRule>
    <cfRule type="expression" dxfId="2563" priority="669">
      <formula>J594="CUMPLE"</formula>
    </cfRule>
  </conditionalFormatting>
  <conditionalFormatting sqref="K595:K596">
    <cfRule type="expression" dxfId="2562" priority="666">
      <formula>J595="NO CUMPLE"</formula>
    </cfRule>
    <cfRule type="expression" dxfId="2561" priority="667">
      <formula>J595="CUMPLE"</formula>
    </cfRule>
  </conditionalFormatting>
  <conditionalFormatting sqref="M597">
    <cfRule type="expression" dxfId="2560" priority="664">
      <formula>L597="NO CUMPLE"</formula>
    </cfRule>
    <cfRule type="expression" dxfId="2559" priority="665">
      <formula>L597="CUMPLE"</formula>
    </cfRule>
  </conditionalFormatting>
  <conditionalFormatting sqref="L597:L599">
    <cfRule type="cellIs" dxfId="2558" priority="662" operator="equal">
      <formula>"NO CUMPLE"</formula>
    </cfRule>
    <cfRule type="cellIs" dxfId="2557" priority="663" operator="equal">
      <formula>"CUMPLE"</formula>
    </cfRule>
  </conditionalFormatting>
  <conditionalFormatting sqref="M598">
    <cfRule type="expression" dxfId="2556" priority="660">
      <formula>L598="NO CUMPLE"</formula>
    </cfRule>
    <cfRule type="expression" dxfId="2555" priority="661">
      <formula>L598="CUMPLE"</formula>
    </cfRule>
  </conditionalFormatting>
  <conditionalFormatting sqref="K597">
    <cfRule type="expression" dxfId="2554" priority="658">
      <formula>J597="NO CUMPLE"</formula>
    </cfRule>
    <cfRule type="expression" dxfId="2553" priority="659">
      <formula>J597="CUMPLE"</formula>
    </cfRule>
  </conditionalFormatting>
  <conditionalFormatting sqref="K598:K599">
    <cfRule type="expression" dxfId="2552" priority="656">
      <formula>J598="NO CUMPLE"</formula>
    </cfRule>
    <cfRule type="expression" dxfId="2551" priority="657">
      <formula>J598="CUMPLE"</formula>
    </cfRule>
  </conditionalFormatting>
  <conditionalFormatting sqref="J589">
    <cfRule type="cellIs" dxfId="2550" priority="654" operator="equal">
      <formula>"NO CUMPLE"</formula>
    </cfRule>
    <cfRule type="cellIs" dxfId="2549" priority="655" operator="equal">
      <formula>"CUMPLE"</formula>
    </cfRule>
  </conditionalFormatting>
  <conditionalFormatting sqref="J590">
    <cfRule type="cellIs" dxfId="2548" priority="652" operator="equal">
      <formula>"NO CUMPLE"</formula>
    </cfRule>
    <cfRule type="cellIs" dxfId="2547" priority="653" operator="equal">
      <formula>"CUMPLE"</formula>
    </cfRule>
  </conditionalFormatting>
  <conditionalFormatting sqref="L588">
    <cfRule type="cellIs" dxfId="2546" priority="650" operator="equal">
      <formula>"NO CUMPLE"</formula>
    </cfRule>
    <cfRule type="cellIs" dxfId="2545" priority="651" operator="equal">
      <formula>"CUMPLE"</formula>
    </cfRule>
  </conditionalFormatting>
  <conditionalFormatting sqref="J588">
    <cfRule type="cellIs" dxfId="2544" priority="648" operator="equal">
      <formula>"NO CUMPLE"</formula>
    </cfRule>
    <cfRule type="cellIs" dxfId="2543" priority="649" operator="equal">
      <formula>"CUMPLE"</formula>
    </cfRule>
  </conditionalFormatting>
  <conditionalFormatting sqref="L589">
    <cfRule type="cellIs" dxfId="2542" priority="646" operator="equal">
      <formula>"NO CUMPLE"</formula>
    </cfRule>
    <cfRule type="cellIs" dxfId="2541" priority="647" operator="equal">
      <formula>"CUMPLE"</formula>
    </cfRule>
  </conditionalFormatting>
  <conditionalFormatting sqref="L592">
    <cfRule type="cellIs" dxfId="2540" priority="644" operator="equal">
      <formula>"NO CUMPLE"</formula>
    </cfRule>
    <cfRule type="cellIs" dxfId="2539" priority="645" operator="equal">
      <formula>"CUMPLE"</formula>
    </cfRule>
  </conditionalFormatting>
  <conditionalFormatting sqref="J593">
    <cfRule type="cellIs" dxfId="2538" priority="642" operator="equal">
      <formula>"NO CUMPLE"</formula>
    </cfRule>
    <cfRule type="cellIs" dxfId="2537" priority="643" operator="equal">
      <formula>"CUMPLE"</formula>
    </cfRule>
  </conditionalFormatting>
  <conditionalFormatting sqref="M585">
    <cfRule type="expression" dxfId="2536" priority="640">
      <formula>L585="NO CUMPLE"</formula>
    </cfRule>
    <cfRule type="expression" dxfId="2535" priority="641">
      <formula>L585="CUMPLE"</formula>
    </cfRule>
  </conditionalFormatting>
  <conditionalFormatting sqref="L587">
    <cfRule type="cellIs" dxfId="2534" priority="638" operator="equal">
      <formula>"NO CUMPLE"</formula>
    </cfRule>
    <cfRule type="cellIs" dxfId="2533" priority="639" operator="equal">
      <formula>"CUMPLE"</formula>
    </cfRule>
  </conditionalFormatting>
  <conditionalFormatting sqref="M586">
    <cfRule type="expression" dxfId="2532" priority="636">
      <formula>L586="NO CUMPLE"</formula>
    </cfRule>
    <cfRule type="expression" dxfId="2531" priority="637">
      <formula>L586="CUMPLE"</formula>
    </cfRule>
  </conditionalFormatting>
  <conditionalFormatting sqref="K585">
    <cfRule type="expression" dxfId="2530" priority="634">
      <formula>J585="NO CUMPLE"</formula>
    </cfRule>
    <cfRule type="expression" dxfId="2529" priority="635">
      <formula>J585="CUMPLE"</formula>
    </cfRule>
  </conditionalFormatting>
  <conditionalFormatting sqref="K586:K587">
    <cfRule type="expression" dxfId="2528" priority="632">
      <formula>J586="NO CUMPLE"</formula>
    </cfRule>
    <cfRule type="expression" dxfId="2527" priority="633">
      <formula>J586="CUMPLE"</formula>
    </cfRule>
  </conditionalFormatting>
  <conditionalFormatting sqref="J586">
    <cfRule type="cellIs" dxfId="2526" priority="630" operator="equal">
      <formula>"NO CUMPLE"</formula>
    </cfRule>
    <cfRule type="cellIs" dxfId="2525" priority="631" operator="equal">
      <formula>"CUMPLE"</formula>
    </cfRule>
  </conditionalFormatting>
  <conditionalFormatting sqref="J587">
    <cfRule type="cellIs" dxfId="2524" priority="628" operator="equal">
      <formula>"NO CUMPLE"</formula>
    </cfRule>
    <cfRule type="cellIs" dxfId="2523" priority="629" operator="equal">
      <formula>"CUMPLE"</formula>
    </cfRule>
  </conditionalFormatting>
  <conditionalFormatting sqref="L585">
    <cfRule type="cellIs" dxfId="2522" priority="626" operator="equal">
      <formula>"NO CUMPLE"</formula>
    </cfRule>
    <cfRule type="cellIs" dxfId="2521" priority="627" operator="equal">
      <formula>"CUMPLE"</formula>
    </cfRule>
  </conditionalFormatting>
  <conditionalFormatting sqref="J585">
    <cfRule type="cellIs" dxfId="2520" priority="624" operator="equal">
      <formula>"NO CUMPLE"</formula>
    </cfRule>
    <cfRule type="cellIs" dxfId="2519" priority="625" operator="equal">
      <formula>"CUMPLE"</formula>
    </cfRule>
  </conditionalFormatting>
  <conditionalFormatting sqref="M126">
    <cfRule type="expression" dxfId="2518" priority="2500">
      <formula>L126="NO CUMPLE"</formula>
    </cfRule>
    <cfRule type="expression" dxfId="2517" priority="2501">
      <formula>L126="CUMPLE"</formula>
    </cfRule>
  </conditionalFormatting>
  <conditionalFormatting sqref="M127">
    <cfRule type="expression" dxfId="2516" priority="2496">
      <formula>L127="NO CUMPLE"</formula>
    </cfRule>
    <cfRule type="expression" dxfId="2515" priority="2497">
      <formula>L127="CUMPLE"</formula>
    </cfRule>
  </conditionalFormatting>
  <conditionalFormatting sqref="K126">
    <cfRule type="expression" dxfId="2514" priority="2494">
      <formula>J126="NO CUMPLE"</formula>
    </cfRule>
    <cfRule type="expression" dxfId="2513" priority="2495">
      <formula>J126="CUMPLE"</formula>
    </cfRule>
  </conditionalFormatting>
  <conditionalFormatting sqref="K127:K128">
    <cfRule type="expression" dxfId="2512" priority="2492">
      <formula>J127="NO CUMPLE"</formula>
    </cfRule>
    <cfRule type="expression" dxfId="2511" priority="2493">
      <formula>J127="CUMPLE"</formula>
    </cfRule>
  </conditionalFormatting>
  <conditionalFormatting sqref="M129">
    <cfRule type="expression" dxfId="2510" priority="2490">
      <formula>L129="NO CUMPLE"</formula>
    </cfRule>
    <cfRule type="expression" dxfId="2509" priority="2491">
      <formula>L129="CUMPLE"</formula>
    </cfRule>
  </conditionalFormatting>
  <conditionalFormatting sqref="M130">
    <cfRule type="expression" dxfId="2508" priority="2486">
      <formula>L130="NO CUMPLE"</formula>
    </cfRule>
    <cfRule type="expression" dxfId="2507" priority="2487">
      <formula>L130="CUMPLE"</formula>
    </cfRule>
  </conditionalFormatting>
  <conditionalFormatting sqref="K129">
    <cfRule type="expression" dxfId="2506" priority="2484">
      <formula>J129="NO CUMPLE"</formula>
    </cfRule>
    <cfRule type="expression" dxfId="2505" priority="2485">
      <formula>J129="CUMPLE"</formula>
    </cfRule>
  </conditionalFormatting>
  <conditionalFormatting sqref="K130:K131">
    <cfRule type="expression" dxfId="2504" priority="2482">
      <formula>J130="NO CUMPLE"</formula>
    </cfRule>
    <cfRule type="expression" dxfId="2503" priority="2483">
      <formula>J130="CUMPLE"</formula>
    </cfRule>
  </conditionalFormatting>
  <conditionalFormatting sqref="M132">
    <cfRule type="expression" dxfId="2502" priority="2480">
      <formula>L132="NO CUMPLE"</formula>
    </cfRule>
    <cfRule type="expression" dxfId="2501" priority="2481">
      <formula>L132="CUMPLE"</formula>
    </cfRule>
  </conditionalFormatting>
  <conditionalFormatting sqref="L133:L134">
    <cfRule type="cellIs" dxfId="2500" priority="2478" operator="equal">
      <formula>"NO CUMPLE"</formula>
    </cfRule>
    <cfRule type="cellIs" dxfId="2499" priority="2479" operator="equal">
      <formula>"CUMPLE"</formula>
    </cfRule>
  </conditionalFormatting>
  <conditionalFormatting sqref="M133">
    <cfRule type="expression" dxfId="2498" priority="2476">
      <formula>L133="NO CUMPLE"</formula>
    </cfRule>
    <cfRule type="expression" dxfId="2497" priority="2477">
      <formula>L133="CUMPLE"</formula>
    </cfRule>
  </conditionalFormatting>
  <conditionalFormatting sqref="K132">
    <cfRule type="expression" dxfId="2496" priority="2474">
      <formula>J132="NO CUMPLE"</formula>
    </cfRule>
    <cfRule type="expression" dxfId="2495" priority="2475">
      <formula>J132="CUMPLE"</formula>
    </cfRule>
  </conditionalFormatting>
  <conditionalFormatting sqref="K133:K134">
    <cfRule type="expression" dxfId="2494" priority="2472">
      <formula>J133="NO CUMPLE"</formula>
    </cfRule>
    <cfRule type="expression" dxfId="2493" priority="2473">
      <formula>J133="CUMPLE"</formula>
    </cfRule>
  </conditionalFormatting>
  <conditionalFormatting sqref="M135">
    <cfRule type="expression" dxfId="2492" priority="2470">
      <formula>L135="NO CUMPLE"</formula>
    </cfRule>
    <cfRule type="expression" dxfId="2491" priority="2471">
      <formula>L135="CUMPLE"</formula>
    </cfRule>
  </conditionalFormatting>
  <conditionalFormatting sqref="L136:L137">
    <cfRule type="cellIs" dxfId="2490" priority="2468" operator="equal">
      <formula>"NO CUMPLE"</formula>
    </cfRule>
    <cfRule type="cellIs" dxfId="2489" priority="2469" operator="equal">
      <formula>"CUMPLE"</formula>
    </cfRule>
  </conditionalFormatting>
  <conditionalFormatting sqref="M136">
    <cfRule type="expression" dxfId="2488" priority="2466">
      <formula>L136="NO CUMPLE"</formula>
    </cfRule>
    <cfRule type="expression" dxfId="2487" priority="2467">
      <formula>L136="CUMPLE"</formula>
    </cfRule>
  </conditionalFormatting>
  <conditionalFormatting sqref="K135">
    <cfRule type="expression" dxfId="2486" priority="2464">
      <formula>J135="NO CUMPLE"</formula>
    </cfRule>
    <cfRule type="expression" dxfId="2485" priority="2465">
      <formula>J135="CUMPLE"</formula>
    </cfRule>
  </conditionalFormatting>
  <conditionalFormatting sqref="K136:K137">
    <cfRule type="expression" dxfId="2484" priority="2462">
      <formula>J136="NO CUMPLE"</formula>
    </cfRule>
    <cfRule type="expression" dxfId="2483" priority="2463">
      <formula>J136="CUMPLE"</formula>
    </cfRule>
  </conditionalFormatting>
  <conditionalFormatting sqref="L127">
    <cfRule type="cellIs" dxfId="2482" priority="2452" operator="equal">
      <formula>"NO CUMPLE"</formula>
    </cfRule>
    <cfRule type="cellIs" dxfId="2481" priority="2453" operator="equal">
      <formula>"CUMPLE"</formula>
    </cfRule>
  </conditionalFormatting>
  <conditionalFormatting sqref="L130">
    <cfRule type="cellIs" dxfId="2480" priority="2450" operator="equal">
      <formula>"NO CUMPLE"</formula>
    </cfRule>
    <cfRule type="cellIs" dxfId="2479" priority="2451" operator="equal">
      <formula>"CUMPLE"</formula>
    </cfRule>
  </conditionalFormatting>
  <conditionalFormatting sqref="M123">
    <cfRule type="expression" dxfId="2478" priority="2446">
      <formula>L123="NO CUMPLE"</formula>
    </cfRule>
    <cfRule type="expression" dxfId="2477" priority="2447">
      <formula>L123="CUMPLE"</formula>
    </cfRule>
  </conditionalFormatting>
  <conditionalFormatting sqref="L125">
    <cfRule type="cellIs" dxfId="2476" priority="2444" operator="equal">
      <formula>"NO CUMPLE"</formula>
    </cfRule>
    <cfRule type="cellIs" dxfId="2475" priority="2445" operator="equal">
      <formula>"CUMPLE"</formula>
    </cfRule>
  </conditionalFormatting>
  <conditionalFormatting sqref="M124">
    <cfRule type="expression" dxfId="2474" priority="2442">
      <formula>L124="NO CUMPLE"</formula>
    </cfRule>
    <cfRule type="expression" dxfId="2473" priority="2443">
      <formula>L124="CUMPLE"</formula>
    </cfRule>
  </conditionalFormatting>
  <conditionalFormatting sqref="K123">
    <cfRule type="expression" dxfId="2472" priority="2440">
      <formula>J123="NO CUMPLE"</formula>
    </cfRule>
    <cfRule type="expression" dxfId="2471" priority="2441">
      <formula>J123="CUMPLE"</formula>
    </cfRule>
  </conditionalFormatting>
  <conditionalFormatting sqref="K124:K125">
    <cfRule type="expression" dxfId="2470" priority="2438">
      <formula>J124="NO CUMPLE"</formula>
    </cfRule>
    <cfRule type="expression" dxfId="2469" priority="2439">
      <formula>J124="CUMPLE"</formula>
    </cfRule>
  </conditionalFormatting>
  <conditionalFormatting sqref="J124">
    <cfRule type="cellIs" dxfId="2468" priority="2436" operator="equal">
      <formula>"NO CUMPLE"</formula>
    </cfRule>
    <cfRule type="cellIs" dxfId="2467" priority="2437" operator="equal">
      <formula>"CUMPLE"</formula>
    </cfRule>
  </conditionalFormatting>
  <conditionalFormatting sqref="L123">
    <cfRule type="cellIs" dxfId="2466" priority="2432" operator="equal">
      <formula>"NO CUMPLE"</formula>
    </cfRule>
    <cfRule type="cellIs" dxfId="2465" priority="2433" operator="equal">
      <formula>"CUMPLE"</formula>
    </cfRule>
  </conditionalFormatting>
  <conditionalFormatting sqref="J123">
    <cfRule type="cellIs" dxfId="2464" priority="2430" operator="equal">
      <formula>"NO CUMPLE"</formula>
    </cfRule>
    <cfRule type="cellIs" dxfId="2463" priority="2431" operator="equal">
      <formula>"CUMPLE"</formula>
    </cfRule>
  </conditionalFormatting>
  <conditionalFormatting sqref="L124">
    <cfRule type="cellIs" dxfId="2462" priority="2428" operator="equal">
      <formula>"NO CUMPLE"</formula>
    </cfRule>
    <cfRule type="cellIs" dxfId="2461" priority="2429" operator="equal">
      <formula>"CUMPLE"</formula>
    </cfRule>
  </conditionalFormatting>
  <conditionalFormatting sqref="J151">
    <cfRule type="cellIs" dxfId="2460" priority="2426" operator="equal">
      <formula>"NO CUMPLE"</formula>
    </cfRule>
    <cfRule type="cellIs" dxfId="2459" priority="2427" operator="equal">
      <formula>"CUMPLE"</formula>
    </cfRule>
  </conditionalFormatting>
  <conditionalFormatting sqref="J152">
    <cfRule type="cellIs" dxfId="2458" priority="2424" operator="equal">
      <formula>"NO CUMPLE"</formula>
    </cfRule>
    <cfRule type="cellIs" dxfId="2457" priority="2425" operator="equal">
      <formula>"CUMPLE"</formula>
    </cfRule>
  </conditionalFormatting>
  <conditionalFormatting sqref="J154">
    <cfRule type="cellIs" dxfId="2456" priority="2422" operator="equal">
      <formula>"NO CUMPLE"</formula>
    </cfRule>
    <cfRule type="cellIs" dxfId="2455" priority="2423" operator="equal">
      <formula>"CUMPLE"</formula>
    </cfRule>
  </conditionalFormatting>
  <conditionalFormatting sqref="J155:J156">
    <cfRule type="cellIs" dxfId="2454" priority="2420" operator="equal">
      <formula>"NO CUMPLE"</formula>
    </cfRule>
    <cfRule type="cellIs" dxfId="2453" priority="2421" operator="equal">
      <formula>"CUMPLE"</formula>
    </cfRule>
  </conditionalFormatting>
  <conditionalFormatting sqref="J157">
    <cfRule type="cellIs" dxfId="2452" priority="2418" operator="equal">
      <formula>"NO CUMPLE"</formula>
    </cfRule>
    <cfRule type="cellIs" dxfId="2451" priority="2419" operator="equal">
      <formula>"CUMPLE"</formula>
    </cfRule>
  </conditionalFormatting>
  <conditionalFormatting sqref="J158:J159">
    <cfRule type="cellIs" dxfId="2450" priority="2416" operator="equal">
      <formula>"NO CUMPLE"</formula>
    </cfRule>
    <cfRule type="cellIs" dxfId="2449" priority="2417" operator="equal">
      <formula>"CUMPLE"</formula>
    </cfRule>
  </conditionalFormatting>
  <conditionalFormatting sqref="M148">
    <cfRule type="expression" dxfId="2448" priority="2414">
      <formula>L148="NO CUMPLE"</formula>
    </cfRule>
    <cfRule type="expression" dxfId="2447" priority="2415">
      <formula>L148="CUMPLE"</formula>
    </cfRule>
  </conditionalFormatting>
  <conditionalFormatting sqref="L150">
    <cfRule type="cellIs" dxfId="2446" priority="2412" operator="equal">
      <formula>"NO CUMPLE"</formula>
    </cfRule>
    <cfRule type="cellIs" dxfId="2445" priority="2413" operator="equal">
      <formula>"CUMPLE"</formula>
    </cfRule>
  </conditionalFormatting>
  <conditionalFormatting sqref="M149">
    <cfRule type="expression" dxfId="2444" priority="2410">
      <formula>L149="NO CUMPLE"</formula>
    </cfRule>
    <cfRule type="expression" dxfId="2443" priority="2411">
      <formula>L149="CUMPLE"</formula>
    </cfRule>
  </conditionalFormatting>
  <conditionalFormatting sqref="K148">
    <cfRule type="expression" dxfId="2442" priority="2408">
      <formula>J148="NO CUMPLE"</formula>
    </cfRule>
    <cfRule type="expression" dxfId="2441" priority="2409">
      <formula>J148="CUMPLE"</formula>
    </cfRule>
  </conditionalFormatting>
  <conditionalFormatting sqref="K149:K150">
    <cfRule type="expression" dxfId="2440" priority="2406">
      <formula>J149="NO CUMPLE"</formula>
    </cfRule>
    <cfRule type="expression" dxfId="2439" priority="2407">
      <formula>J149="CUMPLE"</formula>
    </cfRule>
  </conditionalFormatting>
  <conditionalFormatting sqref="M151">
    <cfRule type="expression" dxfId="2438" priority="2404">
      <formula>L151="NO CUMPLE"</formula>
    </cfRule>
    <cfRule type="expression" dxfId="2437" priority="2405">
      <formula>L151="CUMPLE"</formula>
    </cfRule>
  </conditionalFormatting>
  <conditionalFormatting sqref="L151 L153">
    <cfRule type="cellIs" dxfId="2436" priority="2402" operator="equal">
      <formula>"NO CUMPLE"</formula>
    </cfRule>
    <cfRule type="cellIs" dxfId="2435" priority="2403" operator="equal">
      <formula>"CUMPLE"</formula>
    </cfRule>
  </conditionalFormatting>
  <conditionalFormatting sqref="M152">
    <cfRule type="expression" dxfId="2434" priority="2400">
      <formula>L152="NO CUMPLE"</formula>
    </cfRule>
    <cfRule type="expression" dxfId="2433" priority="2401">
      <formula>L152="CUMPLE"</formula>
    </cfRule>
  </conditionalFormatting>
  <conditionalFormatting sqref="K151">
    <cfRule type="expression" dxfId="2432" priority="2398">
      <formula>J151="NO CUMPLE"</formula>
    </cfRule>
    <cfRule type="expression" dxfId="2431" priority="2399">
      <formula>J151="CUMPLE"</formula>
    </cfRule>
  </conditionalFormatting>
  <conditionalFormatting sqref="K152:K153">
    <cfRule type="expression" dxfId="2430" priority="2396">
      <formula>J152="NO CUMPLE"</formula>
    </cfRule>
    <cfRule type="expression" dxfId="2429" priority="2397">
      <formula>J152="CUMPLE"</formula>
    </cfRule>
  </conditionalFormatting>
  <conditionalFormatting sqref="M154">
    <cfRule type="expression" dxfId="2428" priority="2394">
      <formula>L154="NO CUMPLE"</formula>
    </cfRule>
    <cfRule type="expression" dxfId="2427" priority="2395">
      <formula>L154="CUMPLE"</formula>
    </cfRule>
  </conditionalFormatting>
  <conditionalFormatting sqref="L154:L156">
    <cfRule type="cellIs" dxfId="2426" priority="2392" operator="equal">
      <formula>"NO CUMPLE"</formula>
    </cfRule>
    <cfRule type="cellIs" dxfId="2425" priority="2393" operator="equal">
      <formula>"CUMPLE"</formula>
    </cfRule>
  </conditionalFormatting>
  <conditionalFormatting sqref="M155">
    <cfRule type="expression" dxfId="2424" priority="2390">
      <formula>L155="NO CUMPLE"</formula>
    </cfRule>
    <cfRule type="expression" dxfId="2423" priority="2391">
      <formula>L155="CUMPLE"</formula>
    </cfRule>
  </conditionalFormatting>
  <conditionalFormatting sqref="K154">
    <cfRule type="expression" dxfId="2422" priority="2388">
      <formula>J154="NO CUMPLE"</formula>
    </cfRule>
    <cfRule type="expression" dxfId="2421" priority="2389">
      <formula>J154="CUMPLE"</formula>
    </cfRule>
  </conditionalFormatting>
  <conditionalFormatting sqref="K155:K156">
    <cfRule type="expression" dxfId="2420" priority="2386">
      <formula>J155="NO CUMPLE"</formula>
    </cfRule>
    <cfRule type="expression" dxfId="2419" priority="2387">
      <formula>J155="CUMPLE"</formula>
    </cfRule>
  </conditionalFormatting>
  <conditionalFormatting sqref="M157">
    <cfRule type="expression" dxfId="2418" priority="2384">
      <formula>L157="NO CUMPLE"</formula>
    </cfRule>
    <cfRule type="expression" dxfId="2417" priority="2385">
      <formula>L157="CUMPLE"</formula>
    </cfRule>
  </conditionalFormatting>
  <conditionalFormatting sqref="L157:L159">
    <cfRule type="cellIs" dxfId="2416" priority="2382" operator="equal">
      <formula>"NO CUMPLE"</formula>
    </cfRule>
    <cfRule type="cellIs" dxfId="2415" priority="2383" operator="equal">
      <formula>"CUMPLE"</formula>
    </cfRule>
  </conditionalFormatting>
  <conditionalFormatting sqref="M158">
    <cfRule type="expression" dxfId="2414" priority="2380">
      <formula>L158="NO CUMPLE"</formula>
    </cfRule>
    <cfRule type="expression" dxfId="2413" priority="2381">
      <formula>L158="CUMPLE"</formula>
    </cfRule>
  </conditionalFormatting>
  <conditionalFormatting sqref="K157">
    <cfRule type="expression" dxfId="2412" priority="2378">
      <formula>J157="NO CUMPLE"</formula>
    </cfRule>
    <cfRule type="expression" dxfId="2411" priority="2379">
      <formula>J157="CUMPLE"</formula>
    </cfRule>
  </conditionalFormatting>
  <conditionalFormatting sqref="K158:K159">
    <cfRule type="expression" dxfId="2410" priority="2376">
      <formula>J158="NO CUMPLE"</formula>
    </cfRule>
    <cfRule type="expression" dxfId="2409" priority="2377">
      <formula>J158="CUMPLE"</formula>
    </cfRule>
  </conditionalFormatting>
  <conditionalFormatting sqref="J149">
    <cfRule type="cellIs" dxfId="2408" priority="2374" operator="equal">
      <formula>"NO CUMPLE"</formula>
    </cfRule>
    <cfRule type="cellIs" dxfId="2407" priority="2375" operator="equal">
      <formula>"CUMPLE"</formula>
    </cfRule>
  </conditionalFormatting>
  <conditionalFormatting sqref="J150">
    <cfRule type="cellIs" dxfId="2406" priority="2372" operator="equal">
      <formula>"NO CUMPLE"</formula>
    </cfRule>
    <cfRule type="cellIs" dxfId="2405" priority="2373" operator="equal">
      <formula>"CUMPLE"</formula>
    </cfRule>
  </conditionalFormatting>
  <conditionalFormatting sqref="L148">
    <cfRule type="cellIs" dxfId="2404" priority="2370" operator="equal">
      <formula>"NO CUMPLE"</formula>
    </cfRule>
    <cfRule type="cellIs" dxfId="2403" priority="2371" operator="equal">
      <formula>"CUMPLE"</formula>
    </cfRule>
  </conditionalFormatting>
  <conditionalFormatting sqref="J148">
    <cfRule type="cellIs" dxfId="2402" priority="2368" operator="equal">
      <formula>"NO CUMPLE"</formula>
    </cfRule>
    <cfRule type="cellIs" dxfId="2401" priority="2369" operator="equal">
      <formula>"CUMPLE"</formula>
    </cfRule>
  </conditionalFormatting>
  <conditionalFormatting sqref="L149">
    <cfRule type="cellIs" dxfId="2400" priority="2366" operator="equal">
      <formula>"NO CUMPLE"</formula>
    </cfRule>
    <cfRule type="cellIs" dxfId="2399" priority="2367" operator="equal">
      <formula>"CUMPLE"</formula>
    </cfRule>
  </conditionalFormatting>
  <conditionalFormatting sqref="L152">
    <cfRule type="cellIs" dxfId="2398" priority="2364" operator="equal">
      <formula>"NO CUMPLE"</formula>
    </cfRule>
    <cfRule type="cellIs" dxfId="2397" priority="2365" operator="equal">
      <formula>"CUMPLE"</formula>
    </cfRule>
  </conditionalFormatting>
  <conditionalFormatting sqref="J153">
    <cfRule type="cellIs" dxfId="2396" priority="2362" operator="equal">
      <formula>"NO CUMPLE"</formula>
    </cfRule>
    <cfRule type="cellIs" dxfId="2395" priority="2363" operator="equal">
      <formula>"CUMPLE"</formula>
    </cfRule>
  </conditionalFormatting>
  <conditionalFormatting sqref="M145">
    <cfRule type="expression" dxfId="2394" priority="2360">
      <formula>L145="NO CUMPLE"</formula>
    </cfRule>
    <cfRule type="expression" dxfId="2393" priority="2361">
      <formula>L145="CUMPLE"</formula>
    </cfRule>
  </conditionalFormatting>
  <conditionalFormatting sqref="L147">
    <cfRule type="cellIs" dxfId="2392" priority="2358" operator="equal">
      <formula>"NO CUMPLE"</formula>
    </cfRule>
    <cfRule type="cellIs" dxfId="2391" priority="2359" operator="equal">
      <formula>"CUMPLE"</formula>
    </cfRule>
  </conditionalFormatting>
  <conditionalFormatting sqref="M146">
    <cfRule type="expression" dxfId="2390" priority="2356">
      <formula>L146="NO CUMPLE"</formula>
    </cfRule>
    <cfRule type="expression" dxfId="2389" priority="2357">
      <formula>L146="CUMPLE"</formula>
    </cfRule>
  </conditionalFormatting>
  <conditionalFormatting sqref="K145">
    <cfRule type="expression" dxfId="2388" priority="2354">
      <formula>J145="NO CUMPLE"</formula>
    </cfRule>
    <cfRule type="expression" dxfId="2387" priority="2355">
      <formula>J145="CUMPLE"</formula>
    </cfRule>
  </conditionalFormatting>
  <conditionalFormatting sqref="K146:K147">
    <cfRule type="expression" dxfId="2386" priority="2352">
      <formula>J146="NO CUMPLE"</formula>
    </cfRule>
    <cfRule type="expression" dxfId="2385" priority="2353">
      <formula>J146="CUMPLE"</formula>
    </cfRule>
  </conditionalFormatting>
  <conditionalFormatting sqref="J146">
    <cfRule type="cellIs" dxfId="2384" priority="2350" operator="equal">
      <formula>"NO CUMPLE"</formula>
    </cfRule>
    <cfRule type="cellIs" dxfId="2383" priority="2351" operator="equal">
      <formula>"CUMPLE"</formula>
    </cfRule>
  </conditionalFormatting>
  <conditionalFormatting sqref="J147">
    <cfRule type="cellIs" dxfId="2382" priority="2348" operator="equal">
      <formula>"NO CUMPLE"</formula>
    </cfRule>
    <cfRule type="cellIs" dxfId="2381" priority="2349" operator="equal">
      <formula>"CUMPLE"</formula>
    </cfRule>
  </conditionalFormatting>
  <conditionalFormatting sqref="L145">
    <cfRule type="cellIs" dxfId="2380" priority="2346" operator="equal">
      <formula>"NO CUMPLE"</formula>
    </cfRule>
    <cfRule type="cellIs" dxfId="2379" priority="2347" operator="equal">
      <formula>"CUMPLE"</formula>
    </cfRule>
  </conditionalFormatting>
  <conditionalFormatting sqref="J145">
    <cfRule type="cellIs" dxfId="2378" priority="2344" operator="equal">
      <formula>"NO CUMPLE"</formula>
    </cfRule>
    <cfRule type="cellIs" dxfId="2377" priority="2345" operator="equal">
      <formula>"CUMPLE"</formula>
    </cfRule>
  </conditionalFormatting>
  <conditionalFormatting sqref="L146">
    <cfRule type="cellIs" dxfId="2376" priority="2342" operator="equal">
      <formula>"NO CUMPLE"</formula>
    </cfRule>
    <cfRule type="cellIs" dxfId="2375" priority="2343" operator="equal">
      <formula>"CUMPLE"</formula>
    </cfRule>
  </conditionalFormatting>
  <conditionalFormatting sqref="J173">
    <cfRule type="cellIs" dxfId="2374" priority="2340" operator="equal">
      <formula>"NO CUMPLE"</formula>
    </cfRule>
    <cfRule type="cellIs" dxfId="2373" priority="2341" operator="equal">
      <formula>"CUMPLE"</formula>
    </cfRule>
  </conditionalFormatting>
  <conditionalFormatting sqref="J174">
    <cfRule type="cellIs" dxfId="2372" priority="2338" operator="equal">
      <formula>"NO CUMPLE"</formula>
    </cfRule>
    <cfRule type="cellIs" dxfId="2371" priority="2339" operator="equal">
      <formula>"CUMPLE"</formula>
    </cfRule>
  </conditionalFormatting>
  <conditionalFormatting sqref="J176">
    <cfRule type="cellIs" dxfId="2370" priority="2336" operator="equal">
      <formula>"NO CUMPLE"</formula>
    </cfRule>
    <cfRule type="cellIs" dxfId="2369" priority="2337" operator="equal">
      <formula>"CUMPLE"</formula>
    </cfRule>
  </conditionalFormatting>
  <conditionalFormatting sqref="J177:J178">
    <cfRule type="cellIs" dxfId="2368" priority="2334" operator="equal">
      <formula>"NO CUMPLE"</formula>
    </cfRule>
    <cfRule type="cellIs" dxfId="2367" priority="2335" operator="equal">
      <formula>"CUMPLE"</formula>
    </cfRule>
  </conditionalFormatting>
  <conditionalFormatting sqref="J179">
    <cfRule type="cellIs" dxfId="2366" priority="2332" operator="equal">
      <formula>"NO CUMPLE"</formula>
    </cfRule>
    <cfRule type="cellIs" dxfId="2365" priority="2333" operator="equal">
      <formula>"CUMPLE"</formula>
    </cfRule>
  </conditionalFormatting>
  <conditionalFormatting sqref="J180:J181">
    <cfRule type="cellIs" dxfId="2364" priority="2330" operator="equal">
      <formula>"NO CUMPLE"</formula>
    </cfRule>
    <cfRule type="cellIs" dxfId="2363" priority="2331" operator="equal">
      <formula>"CUMPLE"</formula>
    </cfRule>
  </conditionalFormatting>
  <conditionalFormatting sqref="M170">
    <cfRule type="expression" dxfId="2362" priority="2328">
      <formula>L170="NO CUMPLE"</formula>
    </cfRule>
    <cfRule type="expression" dxfId="2361" priority="2329">
      <formula>L170="CUMPLE"</formula>
    </cfRule>
  </conditionalFormatting>
  <conditionalFormatting sqref="L172">
    <cfRule type="cellIs" dxfId="2360" priority="2326" operator="equal">
      <formula>"NO CUMPLE"</formula>
    </cfRule>
    <cfRule type="cellIs" dxfId="2359" priority="2327" operator="equal">
      <formula>"CUMPLE"</formula>
    </cfRule>
  </conditionalFormatting>
  <conditionalFormatting sqref="M171">
    <cfRule type="expression" dxfId="2358" priority="2324">
      <formula>L171="NO CUMPLE"</formula>
    </cfRule>
    <cfRule type="expression" dxfId="2357" priority="2325">
      <formula>L171="CUMPLE"</formula>
    </cfRule>
  </conditionalFormatting>
  <conditionalFormatting sqref="K170">
    <cfRule type="expression" dxfId="2356" priority="2322">
      <formula>J170="NO CUMPLE"</formula>
    </cfRule>
    <cfRule type="expression" dxfId="2355" priority="2323">
      <formula>J170="CUMPLE"</formula>
    </cfRule>
  </conditionalFormatting>
  <conditionalFormatting sqref="K171:K172">
    <cfRule type="expression" dxfId="2354" priority="2320">
      <formula>J171="NO CUMPLE"</formula>
    </cfRule>
    <cfRule type="expression" dxfId="2353" priority="2321">
      <formula>J171="CUMPLE"</formula>
    </cfRule>
  </conditionalFormatting>
  <conditionalFormatting sqref="M173">
    <cfRule type="expression" dxfId="2352" priority="2318">
      <formula>L173="NO CUMPLE"</formula>
    </cfRule>
    <cfRule type="expression" dxfId="2351" priority="2319">
      <formula>L173="CUMPLE"</formula>
    </cfRule>
  </conditionalFormatting>
  <conditionalFormatting sqref="L173 L175">
    <cfRule type="cellIs" dxfId="2350" priority="2316" operator="equal">
      <formula>"NO CUMPLE"</formula>
    </cfRule>
    <cfRule type="cellIs" dxfId="2349" priority="2317" operator="equal">
      <formula>"CUMPLE"</formula>
    </cfRule>
  </conditionalFormatting>
  <conditionalFormatting sqref="M174">
    <cfRule type="expression" dxfId="2348" priority="2314">
      <formula>L174="NO CUMPLE"</formula>
    </cfRule>
    <cfRule type="expression" dxfId="2347" priority="2315">
      <formula>L174="CUMPLE"</formula>
    </cfRule>
  </conditionalFormatting>
  <conditionalFormatting sqref="K173">
    <cfRule type="expression" dxfId="2346" priority="2312">
      <formula>J173="NO CUMPLE"</formula>
    </cfRule>
    <cfRule type="expression" dxfId="2345" priority="2313">
      <formula>J173="CUMPLE"</formula>
    </cfRule>
  </conditionalFormatting>
  <conditionalFormatting sqref="K174:K175">
    <cfRule type="expression" dxfId="2344" priority="2310">
      <formula>J174="NO CUMPLE"</formula>
    </cfRule>
    <cfRule type="expression" dxfId="2343" priority="2311">
      <formula>J174="CUMPLE"</formula>
    </cfRule>
  </conditionalFormatting>
  <conditionalFormatting sqref="M176">
    <cfRule type="expression" dxfId="2342" priority="2308">
      <formula>L176="NO CUMPLE"</formula>
    </cfRule>
    <cfRule type="expression" dxfId="2341" priority="2309">
      <formula>L176="CUMPLE"</formula>
    </cfRule>
  </conditionalFormatting>
  <conditionalFormatting sqref="L176:L178">
    <cfRule type="cellIs" dxfId="2340" priority="2306" operator="equal">
      <formula>"NO CUMPLE"</formula>
    </cfRule>
    <cfRule type="cellIs" dxfId="2339" priority="2307" operator="equal">
      <formula>"CUMPLE"</formula>
    </cfRule>
  </conditionalFormatting>
  <conditionalFormatting sqref="M177">
    <cfRule type="expression" dxfId="2338" priority="2304">
      <formula>L177="NO CUMPLE"</formula>
    </cfRule>
    <cfRule type="expression" dxfId="2337" priority="2305">
      <formula>L177="CUMPLE"</formula>
    </cfRule>
  </conditionalFormatting>
  <conditionalFormatting sqref="K176">
    <cfRule type="expression" dxfId="2336" priority="2302">
      <formula>J176="NO CUMPLE"</formula>
    </cfRule>
    <cfRule type="expression" dxfId="2335" priority="2303">
      <formula>J176="CUMPLE"</formula>
    </cfRule>
  </conditionalFormatting>
  <conditionalFormatting sqref="K177:K178">
    <cfRule type="expression" dxfId="2334" priority="2300">
      <formula>J177="NO CUMPLE"</formula>
    </cfRule>
    <cfRule type="expression" dxfId="2333" priority="2301">
      <formula>J177="CUMPLE"</formula>
    </cfRule>
  </conditionalFormatting>
  <conditionalFormatting sqref="M179">
    <cfRule type="expression" dxfId="2332" priority="2298">
      <formula>L179="NO CUMPLE"</formula>
    </cfRule>
    <cfRule type="expression" dxfId="2331" priority="2299">
      <formula>L179="CUMPLE"</formula>
    </cfRule>
  </conditionalFormatting>
  <conditionalFormatting sqref="L179:L181">
    <cfRule type="cellIs" dxfId="2330" priority="2296" operator="equal">
      <formula>"NO CUMPLE"</formula>
    </cfRule>
    <cfRule type="cellIs" dxfId="2329" priority="2297" operator="equal">
      <formula>"CUMPLE"</formula>
    </cfRule>
  </conditionalFormatting>
  <conditionalFormatting sqref="M180">
    <cfRule type="expression" dxfId="2328" priority="2294">
      <formula>L180="NO CUMPLE"</formula>
    </cfRule>
    <cfRule type="expression" dxfId="2327" priority="2295">
      <formula>L180="CUMPLE"</formula>
    </cfRule>
  </conditionalFormatting>
  <conditionalFormatting sqref="K179">
    <cfRule type="expression" dxfId="2326" priority="2292">
      <formula>J179="NO CUMPLE"</formula>
    </cfRule>
    <cfRule type="expression" dxfId="2325" priority="2293">
      <formula>J179="CUMPLE"</formula>
    </cfRule>
  </conditionalFormatting>
  <conditionalFormatting sqref="K180:K181">
    <cfRule type="expression" dxfId="2324" priority="2290">
      <formula>J180="NO CUMPLE"</formula>
    </cfRule>
    <cfRule type="expression" dxfId="2323" priority="2291">
      <formula>J180="CUMPLE"</formula>
    </cfRule>
  </conditionalFormatting>
  <conditionalFormatting sqref="J171">
    <cfRule type="cellIs" dxfId="2322" priority="2288" operator="equal">
      <formula>"NO CUMPLE"</formula>
    </cfRule>
    <cfRule type="cellIs" dxfId="2321" priority="2289" operator="equal">
      <formula>"CUMPLE"</formula>
    </cfRule>
  </conditionalFormatting>
  <conditionalFormatting sqref="J172">
    <cfRule type="cellIs" dxfId="2320" priority="2286" operator="equal">
      <formula>"NO CUMPLE"</formula>
    </cfRule>
    <cfRule type="cellIs" dxfId="2319" priority="2287" operator="equal">
      <formula>"CUMPLE"</formula>
    </cfRule>
  </conditionalFormatting>
  <conditionalFormatting sqref="L170">
    <cfRule type="cellIs" dxfId="2318" priority="2284" operator="equal">
      <formula>"NO CUMPLE"</formula>
    </cfRule>
    <cfRule type="cellIs" dxfId="2317" priority="2285" operator="equal">
      <formula>"CUMPLE"</formula>
    </cfRule>
  </conditionalFormatting>
  <conditionalFormatting sqref="J170">
    <cfRule type="cellIs" dxfId="2316" priority="2282" operator="equal">
      <formula>"NO CUMPLE"</formula>
    </cfRule>
    <cfRule type="cellIs" dxfId="2315" priority="2283" operator="equal">
      <formula>"CUMPLE"</formula>
    </cfRule>
  </conditionalFormatting>
  <conditionalFormatting sqref="L171">
    <cfRule type="cellIs" dxfId="2314" priority="2280" operator="equal">
      <formula>"NO CUMPLE"</formula>
    </cfRule>
    <cfRule type="cellIs" dxfId="2313" priority="2281" operator="equal">
      <formula>"CUMPLE"</formula>
    </cfRule>
  </conditionalFormatting>
  <conditionalFormatting sqref="L174">
    <cfRule type="cellIs" dxfId="2312" priority="2278" operator="equal">
      <formula>"NO CUMPLE"</formula>
    </cfRule>
    <cfRule type="cellIs" dxfId="2311" priority="2279" operator="equal">
      <formula>"CUMPLE"</formula>
    </cfRule>
  </conditionalFormatting>
  <conditionalFormatting sqref="J175">
    <cfRule type="cellIs" dxfId="2310" priority="2276" operator="equal">
      <formula>"NO CUMPLE"</formula>
    </cfRule>
    <cfRule type="cellIs" dxfId="2309" priority="2277" operator="equal">
      <formula>"CUMPLE"</formula>
    </cfRule>
  </conditionalFormatting>
  <conditionalFormatting sqref="M167">
    <cfRule type="expression" dxfId="2308" priority="2274">
      <formula>L167="NO CUMPLE"</formula>
    </cfRule>
    <cfRule type="expression" dxfId="2307" priority="2275">
      <formula>L167="CUMPLE"</formula>
    </cfRule>
  </conditionalFormatting>
  <conditionalFormatting sqref="L169">
    <cfRule type="cellIs" dxfId="2306" priority="2272" operator="equal">
      <formula>"NO CUMPLE"</formula>
    </cfRule>
    <cfRule type="cellIs" dxfId="2305" priority="2273" operator="equal">
      <formula>"CUMPLE"</formula>
    </cfRule>
  </conditionalFormatting>
  <conditionalFormatting sqref="M168">
    <cfRule type="expression" dxfId="2304" priority="2270">
      <formula>L168="NO CUMPLE"</formula>
    </cfRule>
    <cfRule type="expression" dxfId="2303" priority="2271">
      <formula>L168="CUMPLE"</formula>
    </cfRule>
  </conditionalFormatting>
  <conditionalFormatting sqref="K167">
    <cfRule type="expression" dxfId="2302" priority="2268">
      <formula>J167="NO CUMPLE"</formula>
    </cfRule>
    <cfRule type="expression" dxfId="2301" priority="2269">
      <formula>J167="CUMPLE"</formula>
    </cfRule>
  </conditionalFormatting>
  <conditionalFormatting sqref="K168:K169">
    <cfRule type="expression" dxfId="2300" priority="2266">
      <formula>J168="NO CUMPLE"</formula>
    </cfRule>
    <cfRule type="expression" dxfId="2299" priority="2267">
      <formula>J168="CUMPLE"</formula>
    </cfRule>
  </conditionalFormatting>
  <conditionalFormatting sqref="J168">
    <cfRule type="cellIs" dxfId="2298" priority="2264" operator="equal">
      <formula>"NO CUMPLE"</formula>
    </cfRule>
    <cfRule type="cellIs" dxfId="2297" priority="2265" operator="equal">
      <formula>"CUMPLE"</formula>
    </cfRule>
  </conditionalFormatting>
  <conditionalFormatting sqref="J169">
    <cfRule type="cellIs" dxfId="2296" priority="2262" operator="equal">
      <formula>"NO CUMPLE"</formula>
    </cfRule>
    <cfRule type="cellIs" dxfId="2295" priority="2263" operator="equal">
      <formula>"CUMPLE"</formula>
    </cfRule>
  </conditionalFormatting>
  <conditionalFormatting sqref="L167">
    <cfRule type="cellIs" dxfId="2294" priority="2260" operator="equal">
      <formula>"NO CUMPLE"</formula>
    </cfRule>
    <cfRule type="cellIs" dxfId="2293" priority="2261" operator="equal">
      <formula>"CUMPLE"</formula>
    </cfRule>
  </conditionalFormatting>
  <conditionalFormatting sqref="J167">
    <cfRule type="cellIs" dxfId="2292" priority="2258" operator="equal">
      <formula>"NO CUMPLE"</formula>
    </cfRule>
    <cfRule type="cellIs" dxfId="2291" priority="2259" operator="equal">
      <formula>"CUMPLE"</formula>
    </cfRule>
  </conditionalFormatting>
  <conditionalFormatting sqref="L168">
    <cfRule type="cellIs" dxfId="2290" priority="2256" operator="equal">
      <formula>"NO CUMPLE"</formula>
    </cfRule>
    <cfRule type="cellIs" dxfId="2289" priority="2257" operator="equal">
      <formula>"CUMPLE"</formula>
    </cfRule>
  </conditionalFormatting>
  <conditionalFormatting sqref="J195">
    <cfRule type="cellIs" dxfId="2288" priority="2254" operator="equal">
      <formula>"NO CUMPLE"</formula>
    </cfRule>
    <cfRule type="cellIs" dxfId="2287" priority="2255" operator="equal">
      <formula>"CUMPLE"</formula>
    </cfRule>
  </conditionalFormatting>
  <conditionalFormatting sqref="J196">
    <cfRule type="cellIs" dxfId="2286" priority="2252" operator="equal">
      <formula>"NO CUMPLE"</formula>
    </cfRule>
    <cfRule type="cellIs" dxfId="2285" priority="2253" operator="equal">
      <formula>"CUMPLE"</formula>
    </cfRule>
  </conditionalFormatting>
  <conditionalFormatting sqref="J198">
    <cfRule type="cellIs" dxfId="2284" priority="2250" operator="equal">
      <formula>"NO CUMPLE"</formula>
    </cfRule>
    <cfRule type="cellIs" dxfId="2283" priority="2251" operator="equal">
      <formula>"CUMPLE"</formula>
    </cfRule>
  </conditionalFormatting>
  <conditionalFormatting sqref="J199:J200">
    <cfRule type="cellIs" dxfId="2282" priority="2248" operator="equal">
      <formula>"NO CUMPLE"</formula>
    </cfRule>
    <cfRule type="cellIs" dxfId="2281" priority="2249" operator="equal">
      <formula>"CUMPLE"</formula>
    </cfRule>
  </conditionalFormatting>
  <conditionalFormatting sqref="J201">
    <cfRule type="cellIs" dxfId="2280" priority="2246" operator="equal">
      <formula>"NO CUMPLE"</formula>
    </cfRule>
    <cfRule type="cellIs" dxfId="2279" priority="2247" operator="equal">
      <formula>"CUMPLE"</formula>
    </cfRule>
  </conditionalFormatting>
  <conditionalFormatting sqref="J202:J203">
    <cfRule type="cellIs" dxfId="2278" priority="2244" operator="equal">
      <formula>"NO CUMPLE"</formula>
    </cfRule>
    <cfRule type="cellIs" dxfId="2277" priority="2245" operator="equal">
      <formula>"CUMPLE"</formula>
    </cfRule>
  </conditionalFormatting>
  <conditionalFormatting sqref="M192">
    <cfRule type="expression" dxfId="2276" priority="2242">
      <formula>L192="NO CUMPLE"</formula>
    </cfRule>
    <cfRule type="expression" dxfId="2275" priority="2243">
      <formula>L192="CUMPLE"</formula>
    </cfRule>
  </conditionalFormatting>
  <conditionalFormatting sqref="L194">
    <cfRule type="cellIs" dxfId="2274" priority="2240" operator="equal">
      <formula>"NO CUMPLE"</formula>
    </cfRule>
    <cfRule type="cellIs" dxfId="2273" priority="2241" operator="equal">
      <formula>"CUMPLE"</formula>
    </cfRule>
  </conditionalFormatting>
  <conditionalFormatting sqref="M193">
    <cfRule type="expression" dxfId="2272" priority="2238">
      <formula>L193="NO CUMPLE"</formula>
    </cfRule>
    <cfRule type="expression" dxfId="2271" priority="2239">
      <formula>L193="CUMPLE"</formula>
    </cfRule>
  </conditionalFormatting>
  <conditionalFormatting sqref="K192">
    <cfRule type="expression" dxfId="2270" priority="2236">
      <formula>J192="NO CUMPLE"</formula>
    </cfRule>
    <cfRule type="expression" dxfId="2269" priority="2237">
      <formula>J192="CUMPLE"</formula>
    </cfRule>
  </conditionalFormatting>
  <conditionalFormatting sqref="K193:K194">
    <cfRule type="expression" dxfId="2268" priority="2234">
      <formula>J193="NO CUMPLE"</formula>
    </cfRule>
    <cfRule type="expression" dxfId="2267" priority="2235">
      <formula>J193="CUMPLE"</formula>
    </cfRule>
  </conditionalFormatting>
  <conditionalFormatting sqref="M195">
    <cfRule type="expression" dxfId="2266" priority="2232">
      <formula>L195="NO CUMPLE"</formula>
    </cfRule>
    <cfRule type="expression" dxfId="2265" priority="2233">
      <formula>L195="CUMPLE"</formula>
    </cfRule>
  </conditionalFormatting>
  <conditionalFormatting sqref="L195 L197">
    <cfRule type="cellIs" dxfId="2264" priority="2230" operator="equal">
      <formula>"NO CUMPLE"</formula>
    </cfRule>
    <cfRule type="cellIs" dxfId="2263" priority="2231" operator="equal">
      <formula>"CUMPLE"</formula>
    </cfRule>
  </conditionalFormatting>
  <conditionalFormatting sqref="M196">
    <cfRule type="expression" dxfId="2262" priority="2228">
      <formula>L196="NO CUMPLE"</formula>
    </cfRule>
    <cfRule type="expression" dxfId="2261" priority="2229">
      <formula>L196="CUMPLE"</formula>
    </cfRule>
  </conditionalFormatting>
  <conditionalFormatting sqref="K195">
    <cfRule type="expression" dxfId="2260" priority="2226">
      <formula>J195="NO CUMPLE"</formula>
    </cfRule>
    <cfRule type="expression" dxfId="2259" priority="2227">
      <formula>J195="CUMPLE"</formula>
    </cfRule>
  </conditionalFormatting>
  <conditionalFormatting sqref="K196:K197">
    <cfRule type="expression" dxfId="2258" priority="2224">
      <formula>J196="NO CUMPLE"</formula>
    </cfRule>
    <cfRule type="expression" dxfId="2257" priority="2225">
      <formula>J196="CUMPLE"</formula>
    </cfRule>
  </conditionalFormatting>
  <conditionalFormatting sqref="M198">
    <cfRule type="expression" dxfId="2256" priority="2222">
      <formula>L198="NO CUMPLE"</formula>
    </cfRule>
    <cfRule type="expression" dxfId="2255" priority="2223">
      <formula>L198="CUMPLE"</formula>
    </cfRule>
  </conditionalFormatting>
  <conditionalFormatting sqref="L198:L200">
    <cfRule type="cellIs" dxfId="2254" priority="2220" operator="equal">
      <formula>"NO CUMPLE"</formula>
    </cfRule>
    <cfRule type="cellIs" dxfId="2253" priority="2221" operator="equal">
      <formula>"CUMPLE"</formula>
    </cfRule>
  </conditionalFormatting>
  <conditionalFormatting sqref="M199">
    <cfRule type="expression" dxfId="2252" priority="2218">
      <formula>L199="NO CUMPLE"</formula>
    </cfRule>
    <cfRule type="expression" dxfId="2251" priority="2219">
      <formula>L199="CUMPLE"</formula>
    </cfRule>
  </conditionalFormatting>
  <conditionalFormatting sqref="K198">
    <cfRule type="expression" dxfId="2250" priority="2216">
      <formula>J198="NO CUMPLE"</formula>
    </cfRule>
    <cfRule type="expression" dxfId="2249" priority="2217">
      <formula>J198="CUMPLE"</formula>
    </cfRule>
  </conditionalFormatting>
  <conditionalFormatting sqref="K199:K200">
    <cfRule type="expression" dxfId="2248" priority="2214">
      <formula>J199="NO CUMPLE"</formula>
    </cfRule>
    <cfRule type="expression" dxfId="2247" priority="2215">
      <formula>J199="CUMPLE"</formula>
    </cfRule>
  </conditionalFormatting>
  <conditionalFormatting sqref="M201">
    <cfRule type="expression" dxfId="2246" priority="2212">
      <formula>L201="NO CUMPLE"</formula>
    </cfRule>
    <cfRule type="expression" dxfId="2245" priority="2213">
      <formula>L201="CUMPLE"</formula>
    </cfRule>
  </conditionalFormatting>
  <conditionalFormatting sqref="L201:L203">
    <cfRule type="cellIs" dxfId="2244" priority="2210" operator="equal">
      <formula>"NO CUMPLE"</formula>
    </cfRule>
    <cfRule type="cellIs" dxfId="2243" priority="2211" operator="equal">
      <formula>"CUMPLE"</formula>
    </cfRule>
  </conditionalFormatting>
  <conditionalFormatting sqref="M202">
    <cfRule type="expression" dxfId="2242" priority="2208">
      <formula>L202="NO CUMPLE"</formula>
    </cfRule>
    <cfRule type="expression" dxfId="2241" priority="2209">
      <formula>L202="CUMPLE"</formula>
    </cfRule>
  </conditionalFormatting>
  <conditionalFormatting sqref="K201">
    <cfRule type="expression" dxfId="2240" priority="2206">
      <formula>J201="NO CUMPLE"</formula>
    </cfRule>
    <cfRule type="expression" dxfId="2239" priority="2207">
      <formula>J201="CUMPLE"</formula>
    </cfRule>
  </conditionalFormatting>
  <conditionalFormatting sqref="K202:K203">
    <cfRule type="expression" dxfId="2238" priority="2204">
      <formula>J202="NO CUMPLE"</formula>
    </cfRule>
    <cfRule type="expression" dxfId="2237" priority="2205">
      <formula>J202="CUMPLE"</formula>
    </cfRule>
  </conditionalFormatting>
  <conditionalFormatting sqref="J193">
    <cfRule type="cellIs" dxfId="2236" priority="2202" operator="equal">
      <formula>"NO CUMPLE"</formula>
    </cfRule>
    <cfRule type="cellIs" dxfId="2235" priority="2203" operator="equal">
      <formula>"CUMPLE"</formula>
    </cfRule>
  </conditionalFormatting>
  <conditionalFormatting sqref="J194">
    <cfRule type="cellIs" dxfId="2234" priority="2200" operator="equal">
      <formula>"NO CUMPLE"</formula>
    </cfRule>
    <cfRule type="cellIs" dxfId="2233" priority="2201" operator="equal">
      <formula>"CUMPLE"</formula>
    </cfRule>
  </conditionalFormatting>
  <conditionalFormatting sqref="L192">
    <cfRule type="cellIs" dxfId="2232" priority="2198" operator="equal">
      <formula>"NO CUMPLE"</formula>
    </cfRule>
    <cfRule type="cellIs" dxfId="2231" priority="2199" operator="equal">
      <formula>"CUMPLE"</formula>
    </cfRule>
  </conditionalFormatting>
  <conditionalFormatting sqref="J192">
    <cfRule type="cellIs" dxfId="2230" priority="2196" operator="equal">
      <formula>"NO CUMPLE"</formula>
    </cfRule>
    <cfRule type="cellIs" dxfId="2229" priority="2197" operator="equal">
      <formula>"CUMPLE"</formula>
    </cfRule>
  </conditionalFormatting>
  <conditionalFormatting sqref="L193">
    <cfRule type="cellIs" dxfId="2228" priority="2194" operator="equal">
      <formula>"NO CUMPLE"</formula>
    </cfRule>
    <cfRule type="cellIs" dxfId="2227" priority="2195" operator="equal">
      <formula>"CUMPLE"</formula>
    </cfRule>
  </conditionalFormatting>
  <conditionalFormatting sqref="L196">
    <cfRule type="cellIs" dxfId="2226" priority="2192" operator="equal">
      <formula>"NO CUMPLE"</formula>
    </cfRule>
    <cfRule type="cellIs" dxfId="2225" priority="2193" operator="equal">
      <formula>"CUMPLE"</formula>
    </cfRule>
  </conditionalFormatting>
  <conditionalFormatting sqref="J197">
    <cfRule type="cellIs" dxfId="2224" priority="2190" operator="equal">
      <formula>"NO CUMPLE"</formula>
    </cfRule>
    <cfRule type="cellIs" dxfId="2223" priority="2191" operator="equal">
      <formula>"CUMPLE"</formula>
    </cfRule>
  </conditionalFormatting>
  <conditionalFormatting sqref="M189">
    <cfRule type="expression" dxfId="2222" priority="2188">
      <formula>L189="NO CUMPLE"</formula>
    </cfRule>
    <cfRule type="expression" dxfId="2221" priority="2189">
      <formula>L189="CUMPLE"</formula>
    </cfRule>
  </conditionalFormatting>
  <conditionalFormatting sqref="L191">
    <cfRule type="cellIs" dxfId="2220" priority="2186" operator="equal">
      <formula>"NO CUMPLE"</formula>
    </cfRule>
    <cfRule type="cellIs" dxfId="2219" priority="2187" operator="equal">
      <formula>"CUMPLE"</formula>
    </cfRule>
  </conditionalFormatting>
  <conditionalFormatting sqref="M190">
    <cfRule type="expression" dxfId="2218" priority="2184">
      <formula>L190="NO CUMPLE"</formula>
    </cfRule>
    <cfRule type="expression" dxfId="2217" priority="2185">
      <formula>L190="CUMPLE"</formula>
    </cfRule>
  </conditionalFormatting>
  <conditionalFormatting sqref="K189">
    <cfRule type="expression" dxfId="2216" priority="2182">
      <formula>J189="NO CUMPLE"</formula>
    </cfRule>
    <cfRule type="expression" dxfId="2215" priority="2183">
      <formula>J189="CUMPLE"</formula>
    </cfRule>
  </conditionalFormatting>
  <conditionalFormatting sqref="K190:K191">
    <cfRule type="expression" dxfId="2214" priority="2180">
      <formula>J190="NO CUMPLE"</formula>
    </cfRule>
    <cfRule type="expression" dxfId="2213" priority="2181">
      <formula>J190="CUMPLE"</formula>
    </cfRule>
  </conditionalFormatting>
  <conditionalFormatting sqref="J190">
    <cfRule type="cellIs" dxfId="2212" priority="2178" operator="equal">
      <formula>"NO CUMPLE"</formula>
    </cfRule>
    <cfRule type="cellIs" dxfId="2211" priority="2179" operator="equal">
      <formula>"CUMPLE"</formula>
    </cfRule>
  </conditionalFormatting>
  <conditionalFormatting sqref="J191">
    <cfRule type="cellIs" dxfId="2210" priority="2176" operator="equal">
      <formula>"NO CUMPLE"</formula>
    </cfRule>
    <cfRule type="cellIs" dxfId="2209" priority="2177" operator="equal">
      <formula>"CUMPLE"</formula>
    </cfRule>
  </conditionalFormatting>
  <conditionalFormatting sqref="L189">
    <cfRule type="cellIs" dxfId="2208" priority="2174" operator="equal">
      <formula>"NO CUMPLE"</formula>
    </cfRule>
    <cfRule type="cellIs" dxfId="2207" priority="2175" operator="equal">
      <formula>"CUMPLE"</formula>
    </cfRule>
  </conditionalFormatting>
  <conditionalFormatting sqref="J189">
    <cfRule type="cellIs" dxfId="2206" priority="2172" operator="equal">
      <formula>"NO CUMPLE"</formula>
    </cfRule>
    <cfRule type="cellIs" dxfId="2205" priority="2173" operator="equal">
      <formula>"CUMPLE"</formula>
    </cfRule>
  </conditionalFormatting>
  <conditionalFormatting sqref="L190">
    <cfRule type="cellIs" dxfId="2204" priority="2170" operator="equal">
      <formula>"NO CUMPLE"</formula>
    </cfRule>
    <cfRule type="cellIs" dxfId="2203" priority="2171" operator="equal">
      <formula>"CUMPLE"</formula>
    </cfRule>
  </conditionalFormatting>
  <conditionalFormatting sqref="J217">
    <cfRule type="cellIs" dxfId="2202" priority="2168" operator="equal">
      <formula>"NO CUMPLE"</formula>
    </cfRule>
    <cfRule type="cellIs" dxfId="2201" priority="2169" operator="equal">
      <formula>"CUMPLE"</formula>
    </cfRule>
  </conditionalFormatting>
  <conditionalFormatting sqref="J218">
    <cfRule type="cellIs" dxfId="2200" priority="2166" operator="equal">
      <formula>"NO CUMPLE"</formula>
    </cfRule>
    <cfRule type="cellIs" dxfId="2199" priority="2167" operator="equal">
      <formula>"CUMPLE"</formula>
    </cfRule>
  </conditionalFormatting>
  <conditionalFormatting sqref="J220">
    <cfRule type="cellIs" dxfId="2198" priority="2164" operator="equal">
      <formula>"NO CUMPLE"</formula>
    </cfRule>
    <cfRule type="cellIs" dxfId="2197" priority="2165" operator="equal">
      <formula>"CUMPLE"</formula>
    </cfRule>
  </conditionalFormatting>
  <conditionalFormatting sqref="J221:J222">
    <cfRule type="cellIs" dxfId="2196" priority="2162" operator="equal">
      <formula>"NO CUMPLE"</formula>
    </cfRule>
    <cfRule type="cellIs" dxfId="2195" priority="2163" operator="equal">
      <formula>"CUMPLE"</formula>
    </cfRule>
  </conditionalFormatting>
  <conditionalFormatting sqref="J223">
    <cfRule type="cellIs" dxfId="2194" priority="2160" operator="equal">
      <formula>"NO CUMPLE"</formula>
    </cfRule>
    <cfRule type="cellIs" dxfId="2193" priority="2161" operator="equal">
      <formula>"CUMPLE"</formula>
    </cfRule>
  </conditionalFormatting>
  <conditionalFormatting sqref="J224:J225">
    <cfRule type="cellIs" dxfId="2192" priority="2158" operator="equal">
      <formula>"NO CUMPLE"</formula>
    </cfRule>
    <cfRule type="cellIs" dxfId="2191" priority="2159" operator="equal">
      <formula>"CUMPLE"</formula>
    </cfRule>
  </conditionalFormatting>
  <conditionalFormatting sqref="M214">
    <cfRule type="expression" dxfId="2190" priority="2156">
      <formula>L214="NO CUMPLE"</formula>
    </cfRule>
    <cfRule type="expression" dxfId="2189" priority="2157">
      <formula>L214="CUMPLE"</formula>
    </cfRule>
  </conditionalFormatting>
  <conditionalFormatting sqref="L216">
    <cfRule type="cellIs" dxfId="2188" priority="2154" operator="equal">
      <formula>"NO CUMPLE"</formula>
    </cfRule>
    <cfRule type="cellIs" dxfId="2187" priority="2155" operator="equal">
      <formula>"CUMPLE"</formula>
    </cfRule>
  </conditionalFormatting>
  <conditionalFormatting sqref="M215">
    <cfRule type="expression" dxfId="2186" priority="2152">
      <formula>L215="NO CUMPLE"</formula>
    </cfRule>
    <cfRule type="expression" dxfId="2185" priority="2153">
      <formula>L215="CUMPLE"</formula>
    </cfRule>
  </conditionalFormatting>
  <conditionalFormatting sqref="K214">
    <cfRule type="expression" dxfId="2184" priority="2150">
      <formula>J214="NO CUMPLE"</formula>
    </cfRule>
    <cfRule type="expression" dxfId="2183" priority="2151">
      <formula>J214="CUMPLE"</formula>
    </cfRule>
  </conditionalFormatting>
  <conditionalFormatting sqref="K215:K216">
    <cfRule type="expression" dxfId="2182" priority="2148">
      <formula>J215="NO CUMPLE"</formula>
    </cfRule>
    <cfRule type="expression" dxfId="2181" priority="2149">
      <formula>J215="CUMPLE"</formula>
    </cfRule>
  </conditionalFormatting>
  <conditionalFormatting sqref="M217">
    <cfRule type="expression" dxfId="2180" priority="2146">
      <formula>L217="NO CUMPLE"</formula>
    </cfRule>
    <cfRule type="expression" dxfId="2179" priority="2147">
      <formula>L217="CUMPLE"</formula>
    </cfRule>
  </conditionalFormatting>
  <conditionalFormatting sqref="L217 L219">
    <cfRule type="cellIs" dxfId="2178" priority="2144" operator="equal">
      <formula>"NO CUMPLE"</formula>
    </cfRule>
    <cfRule type="cellIs" dxfId="2177" priority="2145" operator="equal">
      <formula>"CUMPLE"</formula>
    </cfRule>
  </conditionalFormatting>
  <conditionalFormatting sqref="M218">
    <cfRule type="expression" dxfId="2176" priority="2142">
      <formula>L218="NO CUMPLE"</formula>
    </cfRule>
    <cfRule type="expression" dxfId="2175" priority="2143">
      <formula>L218="CUMPLE"</formula>
    </cfRule>
  </conditionalFormatting>
  <conditionalFormatting sqref="K217">
    <cfRule type="expression" dxfId="2174" priority="2140">
      <formula>J217="NO CUMPLE"</formula>
    </cfRule>
    <cfRule type="expression" dxfId="2173" priority="2141">
      <formula>J217="CUMPLE"</formula>
    </cfRule>
  </conditionalFormatting>
  <conditionalFormatting sqref="K218:K219">
    <cfRule type="expression" dxfId="2172" priority="2138">
      <formula>J218="NO CUMPLE"</formula>
    </cfRule>
    <cfRule type="expression" dxfId="2171" priority="2139">
      <formula>J218="CUMPLE"</formula>
    </cfRule>
  </conditionalFormatting>
  <conditionalFormatting sqref="M220">
    <cfRule type="expression" dxfId="2170" priority="2136">
      <formula>L220="NO CUMPLE"</formula>
    </cfRule>
    <cfRule type="expression" dxfId="2169" priority="2137">
      <formula>L220="CUMPLE"</formula>
    </cfRule>
  </conditionalFormatting>
  <conditionalFormatting sqref="L220:L222">
    <cfRule type="cellIs" dxfId="2168" priority="2134" operator="equal">
      <formula>"NO CUMPLE"</formula>
    </cfRule>
    <cfRule type="cellIs" dxfId="2167" priority="2135" operator="equal">
      <formula>"CUMPLE"</formula>
    </cfRule>
  </conditionalFormatting>
  <conditionalFormatting sqref="M221">
    <cfRule type="expression" dxfId="2166" priority="2132">
      <formula>L221="NO CUMPLE"</formula>
    </cfRule>
    <cfRule type="expression" dxfId="2165" priority="2133">
      <formula>L221="CUMPLE"</formula>
    </cfRule>
  </conditionalFormatting>
  <conditionalFormatting sqref="K220">
    <cfRule type="expression" dxfId="2164" priority="2130">
      <formula>J220="NO CUMPLE"</formula>
    </cfRule>
    <cfRule type="expression" dxfId="2163" priority="2131">
      <formula>J220="CUMPLE"</formula>
    </cfRule>
  </conditionalFormatting>
  <conditionalFormatting sqref="K221:K222">
    <cfRule type="expression" dxfId="2162" priority="2128">
      <formula>J221="NO CUMPLE"</formula>
    </cfRule>
    <cfRule type="expression" dxfId="2161" priority="2129">
      <formula>J221="CUMPLE"</formula>
    </cfRule>
  </conditionalFormatting>
  <conditionalFormatting sqref="M223">
    <cfRule type="expression" dxfId="2160" priority="2126">
      <formula>L223="NO CUMPLE"</formula>
    </cfRule>
    <cfRule type="expression" dxfId="2159" priority="2127">
      <formula>L223="CUMPLE"</formula>
    </cfRule>
  </conditionalFormatting>
  <conditionalFormatting sqref="L223:L225">
    <cfRule type="cellIs" dxfId="2158" priority="2124" operator="equal">
      <formula>"NO CUMPLE"</formula>
    </cfRule>
    <cfRule type="cellIs" dxfId="2157" priority="2125" operator="equal">
      <formula>"CUMPLE"</formula>
    </cfRule>
  </conditionalFormatting>
  <conditionalFormatting sqref="M224">
    <cfRule type="expression" dxfId="2156" priority="2122">
      <formula>L224="NO CUMPLE"</formula>
    </cfRule>
    <cfRule type="expression" dxfId="2155" priority="2123">
      <formula>L224="CUMPLE"</formula>
    </cfRule>
  </conditionalFormatting>
  <conditionalFormatting sqref="K223">
    <cfRule type="expression" dxfId="2154" priority="2120">
      <formula>J223="NO CUMPLE"</formula>
    </cfRule>
    <cfRule type="expression" dxfId="2153" priority="2121">
      <formula>J223="CUMPLE"</formula>
    </cfRule>
  </conditionalFormatting>
  <conditionalFormatting sqref="K224:K225">
    <cfRule type="expression" dxfId="2152" priority="2118">
      <formula>J224="NO CUMPLE"</formula>
    </cfRule>
    <cfRule type="expression" dxfId="2151" priority="2119">
      <formula>J224="CUMPLE"</formula>
    </cfRule>
  </conditionalFormatting>
  <conditionalFormatting sqref="J215">
    <cfRule type="cellIs" dxfId="2150" priority="2116" operator="equal">
      <formula>"NO CUMPLE"</formula>
    </cfRule>
    <cfRule type="cellIs" dxfId="2149" priority="2117" operator="equal">
      <formula>"CUMPLE"</formula>
    </cfRule>
  </conditionalFormatting>
  <conditionalFormatting sqref="J216">
    <cfRule type="cellIs" dxfId="2148" priority="2114" operator="equal">
      <formula>"NO CUMPLE"</formula>
    </cfRule>
    <cfRule type="cellIs" dxfId="2147" priority="2115" operator="equal">
      <formula>"CUMPLE"</formula>
    </cfRule>
  </conditionalFormatting>
  <conditionalFormatting sqref="L214">
    <cfRule type="cellIs" dxfId="2146" priority="2112" operator="equal">
      <formula>"NO CUMPLE"</formula>
    </cfRule>
    <cfRule type="cellIs" dxfId="2145" priority="2113" operator="equal">
      <formula>"CUMPLE"</formula>
    </cfRule>
  </conditionalFormatting>
  <conditionalFormatting sqref="J214">
    <cfRule type="cellIs" dxfId="2144" priority="2110" operator="equal">
      <formula>"NO CUMPLE"</formula>
    </cfRule>
    <cfRule type="cellIs" dxfId="2143" priority="2111" operator="equal">
      <formula>"CUMPLE"</formula>
    </cfRule>
  </conditionalFormatting>
  <conditionalFormatting sqref="L215">
    <cfRule type="cellIs" dxfId="2142" priority="2108" operator="equal">
      <formula>"NO CUMPLE"</formula>
    </cfRule>
    <cfRule type="cellIs" dxfId="2141" priority="2109" operator="equal">
      <formula>"CUMPLE"</formula>
    </cfRule>
  </conditionalFormatting>
  <conditionalFormatting sqref="L218">
    <cfRule type="cellIs" dxfId="2140" priority="2106" operator="equal">
      <formula>"NO CUMPLE"</formula>
    </cfRule>
    <cfRule type="cellIs" dxfId="2139" priority="2107" operator="equal">
      <formula>"CUMPLE"</formula>
    </cfRule>
  </conditionalFormatting>
  <conditionalFormatting sqref="J219">
    <cfRule type="cellIs" dxfId="2138" priority="2104" operator="equal">
      <formula>"NO CUMPLE"</formula>
    </cfRule>
    <cfRule type="cellIs" dxfId="2137" priority="2105" operator="equal">
      <formula>"CUMPLE"</formula>
    </cfRule>
  </conditionalFormatting>
  <conditionalFormatting sqref="M211">
    <cfRule type="expression" dxfId="2136" priority="2102">
      <formula>L211="NO CUMPLE"</formula>
    </cfRule>
    <cfRule type="expression" dxfId="2135" priority="2103">
      <formula>L211="CUMPLE"</formula>
    </cfRule>
  </conditionalFormatting>
  <conditionalFormatting sqref="L213">
    <cfRule type="cellIs" dxfId="2134" priority="2100" operator="equal">
      <formula>"NO CUMPLE"</formula>
    </cfRule>
    <cfRule type="cellIs" dxfId="2133" priority="2101" operator="equal">
      <formula>"CUMPLE"</formula>
    </cfRule>
  </conditionalFormatting>
  <conditionalFormatting sqref="M212">
    <cfRule type="expression" dxfId="2132" priority="2098">
      <formula>L212="NO CUMPLE"</formula>
    </cfRule>
    <cfRule type="expression" dxfId="2131" priority="2099">
      <formula>L212="CUMPLE"</formula>
    </cfRule>
  </conditionalFormatting>
  <conditionalFormatting sqref="K211">
    <cfRule type="expression" dxfId="2130" priority="2096">
      <formula>J211="NO CUMPLE"</formula>
    </cfRule>
    <cfRule type="expression" dxfId="2129" priority="2097">
      <formula>J211="CUMPLE"</formula>
    </cfRule>
  </conditionalFormatting>
  <conditionalFormatting sqref="K212:K213">
    <cfRule type="expression" dxfId="2128" priority="2094">
      <formula>J212="NO CUMPLE"</formula>
    </cfRule>
    <cfRule type="expression" dxfId="2127" priority="2095">
      <formula>J212="CUMPLE"</formula>
    </cfRule>
  </conditionalFormatting>
  <conditionalFormatting sqref="J212">
    <cfRule type="cellIs" dxfId="2126" priority="2092" operator="equal">
      <formula>"NO CUMPLE"</formula>
    </cfRule>
    <cfRule type="cellIs" dxfId="2125" priority="2093" operator="equal">
      <formula>"CUMPLE"</formula>
    </cfRule>
  </conditionalFormatting>
  <conditionalFormatting sqref="J213">
    <cfRule type="cellIs" dxfId="2124" priority="2090" operator="equal">
      <formula>"NO CUMPLE"</formula>
    </cfRule>
    <cfRule type="cellIs" dxfId="2123" priority="2091" operator="equal">
      <formula>"CUMPLE"</formula>
    </cfRule>
  </conditionalFormatting>
  <conditionalFormatting sqref="L211">
    <cfRule type="cellIs" dxfId="2122" priority="2088" operator="equal">
      <formula>"NO CUMPLE"</formula>
    </cfRule>
    <cfRule type="cellIs" dxfId="2121" priority="2089" operator="equal">
      <formula>"CUMPLE"</formula>
    </cfRule>
  </conditionalFormatting>
  <conditionalFormatting sqref="J211">
    <cfRule type="cellIs" dxfId="2120" priority="2086" operator="equal">
      <formula>"NO CUMPLE"</formula>
    </cfRule>
    <cfRule type="cellIs" dxfId="2119" priority="2087" operator="equal">
      <formula>"CUMPLE"</formula>
    </cfRule>
  </conditionalFormatting>
  <conditionalFormatting sqref="L212">
    <cfRule type="cellIs" dxfId="2118" priority="2084" operator="equal">
      <formula>"NO CUMPLE"</formula>
    </cfRule>
    <cfRule type="cellIs" dxfId="2117" priority="2085" operator="equal">
      <formula>"CUMPLE"</formula>
    </cfRule>
  </conditionalFormatting>
  <conditionalFormatting sqref="J327">
    <cfRule type="cellIs" dxfId="2116" priority="2082" operator="equal">
      <formula>"NO CUMPLE"</formula>
    </cfRule>
    <cfRule type="cellIs" dxfId="2115" priority="2083" operator="equal">
      <formula>"CUMPLE"</formula>
    </cfRule>
  </conditionalFormatting>
  <conditionalFormatting sqref="J328">
    <cfRule type="cellIs" dxfId="2114" priority="2080" operator="equal">
      <formula>"NO CUMPLE"</formula>
    </cfRule>
    <cfRule type="cellIs" dxfId="2113" priority="2081" operator="equal">
      <formula>"CUMPLE"</formula>
    </cfRule>
  </conditionalFormatting>
  <conditionalFormatting sqref="J330">
    <cfRule type="cellIs" dxfId="2112" priority="2078" operator="equal">
      <formula>"NO CUMPLE"</formula>
    </cfRule>
    <cfRule type="cellIs" dxfId="2111" priority="2079" operator="equal">
      <formula>"CUMPLE"</formula>
    </cfRule>
  </conditionalFormatting>
  <conditionalFormatting sqref="J331:J332">
    <cfRule type="cellIs" dxfId="2110" priority="2076" operator="equal">
      <formula>"NO CUMPLE"</formula>
    </cfRule>
    <cfRule type="cellIs" dxfId="2109" priority="2077" operator="equal">
      <formula>"CUMPLE"</formula>
    </cfRule>
  </conditionalFormatting>
  <conditionalFormatting sqref="J333">
    <cfRule type="cellIs" dxfId="2108" priority="2074" operator="equal">
      <formula>"NO CUMPLE"</formula>
    </cfRule>
    <cfRule type="cellIs" dxfId="2107" priority="2075" operator="equal">
      <formula>"CUMPLE"</formula>
    </cfRule>
  </conditionalFormatting>
  <conditionalFormatting sqref="J334:J335">
    <cfRule type="cellIs" dxfId="2106" priority="2072" operator="equal">
      <formula>"NO CUMPLE"</formula>
    </cfRule>
    <cfRule type="cellIs" dxfId="2105" priority="2073" operator="equal">
      <formula>"CUMPLE"</formula>
    </cfRule>
  </conditionalFormatting>
  <conditionalFormatting sqref="M324">
    <cfRule type="expression" dxfId="2104" priority="2070">
      <formula>L324="NO CUMPLE"</formula>
    </cfRule>
    <cfRule type="expression" dxfId="2103" priority="2071">
      <formula>L324="CUMPLE"</formula>
    </cfRule>
  </conditionalFormatting>
  <conditionalFormatting sqref="L326">
    <cfRule type="cellIs" dxfId="2102" priority="2068" operator="equal">
      <formula>"NO CUMPLE"</formula>
    </cfRule>
    <cfRule type="cellIs" dxfId="2101" priority="2069" operator="equal">
      <formula>"CUMPLE"</formula>
    </cfRule>
  </conditionalFormatting>
  <conditionalFormatting sqref="M325">
    <cfRule type="expression" dxfId="2100" priority="2066">
      <formula>L325="NO CUMPLE"</formula>
    </cfRule>
    <cfRule type="expression" dxfId="2099" priority="2067">
      <formula>L325="CUMPLE"</formula>
    </cfRule>
  </conditionalFormatting>
  <conditionalFormatting sqref="K324">
    <cfRule type="expression" dxfId="2098" priority="2064">
      <formula>J324="NO CUMPLE"</formula>
    </cfRule>
    <cfRule type="expression" dxfId="2097" priority="2065">
      <formula>J324="CUMPLE"</formula>
    </cfRule>
  </conditionalFormatting>
  <conditionalFormatting sqref="K325:K326">
    <cfRule type="expression" dxfId="2096" priority="2062">
      <formula>J325="NO CUMPLE"</formula>
    </cfRule>
    <cfRule type="expression" dxfId="2095" priority="2063">
      <formula>J325="CUMPLE"</formula>
    </cfRule>
  </conditionalFormatting>
  <conditionalFormatting sqref="M327">
    <cfRule type="expression" dxfId="2094" priority="2060">
      <formula>L327="NO CUMPLE"</formula>
    </cfRule>
    <cfRule type="expression" dxfId="2093" priority="2061">
      <formula>L327="CUMPLE"</formula>
    </cfRule>
  </conditionalFormatting>
  <conditionalFormatting sqref="L327 L329">
    <cfRule type="cellIs" dxfId="2092" priority="2058" operator="equal">
      <formula>"NO CUMPLE"</formula>
    </cfRule>
    <cfRule type="cellIs" dxfId="2091" priority="2059" operator="equal">
      <formula>"CUMPLE"</formula>
    </cfRule>
  </conditionalFormatting>
  <conditionalFormatting sqref="M328">
    <cfRule type="expression" dxfId="2090" priority="2056">
      <formula>L328="NO CUMPLE"</formula>
    </cfRule>
    <cfRule type="expression" dxfId="2089" priority="2057">
      <formula>L328="CUMPLE"</formula>
    </cfRule>
  </conditionalFormatting>
  <conditionalFormatting sqref="K327">
    <cfRule type="expression" dxfId="2088" priority="2054">
      <formula>J327="NO CUMPLE"</formula>
    </cfRule>
    <cfRule type="expression" dxfId="2087" priority="2055">
      <formula>J327="CUMPLE"</formula>
    </cfRule>
  </conditionalFormatting>
  <conditionalFormatting sqref="K328:K329">
    <cfRule type="expression" dxfId="2086" priority="2052">
      <formula>J328="NO CUMPLE"</formula>
    </cfRule>
    <cfRule type="expression" dxfId="2085" priority="2053">
      <formula>J328="CUMPLE"</formula>
    </cfRule>
  </conditionalFormatting>
  <conditionalFormatting sqref="M330">
    <cfRule type="expression" dxfId="2084" priority="2050">
      <formula>L330="NO CUMPLE"</formula>
    </cfRule>
    <cfRule type="expression" dxfId="2083" priority="2051">
      <formula>L330="CUMPLE"</formula>
    </cfRule>
  </conditionalFormatting>
  <conditionalFormatting sqref="L330:L332">
    <cfRule type="cellIs" dxfId="2082" priority="2048" operator="equal">
      <formula>"NO CUMPLE"</formula>
    </cfRule>
    <cfRule type="cellIs" dxfId="2081" priority="2049" operator="equal">
      <formula>"CUMPLE"</formula>
    </cfRule>
  </conditionalFormatting>
  <conditionalFormatting sqref="M331">
    <cfRule type="expression" dxfId="2080" priority="2046">
      <formula>L331="NO CUMPLE"</formula>
    </cfRule>
    <cfRule type="expression" dxfId="2079" priority="2047">
      <formula>L331="CUMPLE"</formula>
    </cfRule>
  </conditionalFormatting>
  <conditionalFormatting sqref="K330">
    <cfRule type="expression" dxfId="2078" priority="2044">
      <formula>J330="NO CUMPLE"</formula>
    </cfRule>
    <cfRule type="expression" dxfId="2077" priority="2045">
      <formula>J330="CUMPLE"</formula>
    </cfRule>
  </conditionalFormatting>
  <conditionalFormatting sqref="K331:K332">
    <cfRule type="expression" dxfId="2076" priority="2042">
      <formula>J331="NO CUMPLE"</formula>
    </cfRule>
    <cfRule type="expression" dxfId="2075" priority="2043">
      <formula>J331="CUMPLE"</formula>
    </cfRule>
  </conditionalFormatting>
  <conditionalFormatting sqref="M333">
    <cfRule type="expression" dxfId="2074" priority="2040">
      <formula>L333="NO CUMPLE"</formula>
    </cfRule>
    <cfRule type="expression" dxfId="2073" priority="2041">
      <formula>L333="CUMPLE"</formula>
    </cfRule>
  </conditionalFormatting>
  <conditionalFormatting sqref="L333:L335">
    <cfRule type="cellIs" dxfId="2072" priority="2038" operator="equal">
      <formula>"NO CUMPLE"</formula>
    </cfRule>
    <cfRule type="cellIs" dxfId="2071" priority="2039" operator="equal">
      <formula>"CUMPLE"</formula>
    </cfRule>
  </conditionalFormatting>
  <conditionalFormatting sqref="M334">
    <cfRule type="expression" dxfId="2070" priority="2036">
      <formula>L334="NO CUMPLE"</formula>
    </cfRule>
    <cfRule type="expression" dxfId="2069" priority="2037">
      <formula>L334="CUMPLE"</formula>
    </cfRule>
  </conditionalFormatting>
  <conditionalFormatting sqref="K333">
    <cfRule type="expression" dxfId="2068" priority="2034">
      <formula>J333="NO CUMPLE"</formula>
    </cfRule>
    <cfRule type="expression" dxfId="2067" priority="2035">
      <formula>J333="CUMPLE"</formula>
    </cfRule>
  </conditionalFormatting>
  <conditionalFormatting sqref="K334:K335">
    <cfRule type="expression" dxfId="2066" priority="2032">
      <formula>J334="NO CUMPLE"</formula>
    </cfRule>
    <cfRule type="expression" dxfId="2065" priority="2033">
      <formula>J334="CUMPLE"</formula>
    </cfRule>
  </conditionalFormatting>
  <conditionalFormatting sqref="J325">
    <cfRule type="cellIs" dxfId="2064" priority="2030" operator="equal">
      <formula>"NO CUMPLE"</formula>
    </cfRule>
    <cfRule type="cellIs" dxfId="2063" priority="2031" operator="equal">
      <formula>"CUMPLE"</formula>
    </cfRule>
  </conditionalFormatting>
  <conditionalFormatting sqref="J326">
    <cfRule type="cellIs" dxfId="2062" priority="2028" operator="equal">
      <formula>"NO CUMPLE"</formula>
    </cfRule>
    <cfRule type="cellIs" dxfId="2061" priority="2029" operator="equal">
      <formula>"CUMPLE"</formula>
    </cfRule>
  </conditionalFormatting>
  <conditionalFormatting sqref="L324">
    <cfRule type="cellIs" dxfId="2060" priority="2026" operator="equal">
      <formula>"NO CUMPLE"</formula>
    </cfRule>
    <cfRule type="cellIs" dxfId="2059" priority="2027" operator="equal">
      <formula>"CUMPLE"</formula>
    </cfRule>
  </conditionalFormatting>
  <conditionalFormatting sqref="J324">
    <cfRule type="cellIs" dxfId="2058" priority="2024" operator="equal">
      <formula>"NO CUMPLE"</formula>
    </cfRule>
    <cfRule type="cellIs" dxfId="2057" priority="2025" operator="equal">
      <formula>"CUMPLE"</formula>
    </cfRule>
  </conditionalFormatting>
  <conditionalFormatting sqref="L325">
    <cfRule type="cellIs" dxfId="2056" priority="2022" operator="equal">
      <formula>"NO CUMPLE"</formula>
    </cfRule>
    <cfRule type="cellIs" dxfId="2055" priority="2023" operator="equal">
      <formula>"CUMPLE"</formula>
    </cfRule>
  </conditionalFormatting>
  <conditionalFormatting sqref="L328">
    <cfRule type="cellIs" dxfId="2054" priority="2020" operator="equal">
      <formula>"NO CUMPLE"</formula>
    </cfRule>
    <cfRule type="cellIs" dxfId="2053" priority="2021" operator="equal">
      <formula>"CUMPLE"</formula>
    </cfRule>
  </conditionalFormatting>
  <conditionalFormatting sqref="J329">
    <cfRule type="cellIs" dxfId="2052" priority="2018" operator="equal">
      <formula>"NO CUMPLE"</formula>
    </cfRule>
    <cfRule type="cellIs" dxfId="2051" priority="2019" operator="equal">
      <formula>"CUMPLE"</formula>
    </cfRule>
  </conditionalFormatting>
  <conditionalFormatting sqref="M321">
    <cfRule type="expression" dxfId="2050" priority="2016">
      <formula>L321="NO CUMPLE"</formula>
    </cfRule>
    <cfRule type="expression" dxfId="2049" priority="2017">
      <formula>L321="CUMPLE"</formula>
    </cfRule>
  </conditionalFormatting>
  <conditionalFormatting sqref="L323">
    <cfRule type="cellIs" dxfId="2048" priority="2014" operator="equal">
      <formula>"NO CUMPLE"</formula>
    </cfRule>
    <cfRule type="cellIs" dxfId="2047" priority="2015" operator="equal">
      <formula>"CUMPLE"</formula>
    </cfRule>
  </conditionalFormatting>
  <conditionalFormatting sqref="M322">
    <cfRule type="expression" dxfId="2046" priority="2012">
      <formula>L322="NO CUMPLE"</formula>
    </cfRule>
    <cfRule type="expression" dxfId="2045" priority="2013">
      <formula>L322="CUMPLE"</formula>
    </cfRule>
  </conditionalFormatting>
  <conditionalFormatting sqref="K321">
    <cfRule type="expression" dxfId="2044" priority="2010">
      <formula>J321="NO CUMPLE"</formula>
    </cfRule>
    <cfRule type="expression" dxfId="2043" priority="2011">
      <formula>J321="CUMPLE"</formula>
    </cfRule>
  </conditionalFormatting>
  <conditionalFormatting sqref="K322:K323">
    <cfRule type="expression" dxfId="2042" priority="2008">
      <formula>J322="NO CUMPLE"</formula>
    </cfRule>
    <cfRule type="expression" dxfId="2041" priority="2009">
      <formula>J322="CUMPLE"</formula>
    </cfRule>
  </conditionalFormatting>
  <conditionalFormatting sqref="J322">
    <cfRule type="cellIs" dxfId="2040" priority="2006" operator="equal">
      <formula>"NO CUMPLE"</formula>
    </cfRule>
    <cfRule type="cellIs" dxfId="2039" priority="2007" operator="equal">
      <formula>"CUMPLE"</formula>
    </cfRule>
  </conditionalFormatting>
  <conditionalFormatting sqref="J323">
    <cfRule type="cellIs" dxfId="2038" priority="2004" operator="equal">
      <formula>"NO CUMPLE"</formula>
    </cfRule>
    <cfRule type="cellIs" dxfId="2037" priority="2005" operator="equal">
      <formula>"CUMPLE"</formula>
    </cfRule>
  </conditionalFormatting>
  <conditionalFormatting sqref="L321">
    <cfRule type="cellIs" dxfId="2036" priority="2002" operator="equal">
      <formula>"NO CUMPLE"</formula>
    </cfRule>
    <cfRule type="cellIs" dxfId="2035" priority="2003" operator="equal">
      <formula>"CUMPLE"</formula>
    </cfRule>
  </conditionalFormatting>
  <conditionalFormatting sqref="J321">
    <cfRule type="cellIs" dxfId="2034" priority="2000" operator="equal">
      <formula>"NO CUMPLE"</formula>
    </cfRule>
    <cfRule type="cellIs" dxfId="2033" priority="2001" operator="equal">
      <formula>"CUMPLE"</formula>
    </cfRule>
  </conditionalFormatting>
  <conditionalFormatting sqref="L322">
    <cfRule type="cellIs" dxfId="2032" priority="1998" operator="equal">
      <formula>"NO CUMPLE"</formula>
    </cfRule>
    <cfRule type="cellIs" dxfId="2031" priority="1999" operator="equal">
      <formula>"CUMPLE"</formula>
    </cfRule>
  </conditionalFormatting>
  <conditionalFormatting sqref="J349">
    <cfRule type="cellIs" dxfId="2030" priority="1996" operator="equal">
      <formula>"NO CUMPLE"</formula>
    </cfRule>
    <cfRule type="cellIs" dxfId="2029" priority="1997" operator="equal">
      <formula>"CUMPLE"</formula>
    </cfRule>
  </conditionalFormatting>
  <conditionalFormatting sqref="J350">
    <cfRule type="cellIs" dxfId="2028" priority="1994" operator="equal">
      <formula>"NO CUMPLE"</formula>
    </cfRule>
    <cfRule type="cellIs" dxfId="2027" priority="1995" operator="equal">
      <formula>"CUMPLE"</formula>
    </cfRule>
  </conditionalFormatting>
  <conditionalFormatting sqref="J352">
    <cfRule type="cellIs" dxfId="2026" priority="1992" operator="equal">
      <formula>"NO CUMPLE"</formula>
    </cfRule>
    <cfRule type="cellIs" dxfId="2025" priority="1993" operator="equal">
      <formula>"CUMPLE"</formula>
    </cfRule>
  </conditionalFormatting>
  <conditionalFormatting sqref="J353:J354">
    <cfRule type="cellIs" dxfId="2024" priority="1990" operator="equal">
      <formula>"NO CUMPLE"</formula>
    </cfRule>
    <cfRule type="cellIs" dxfId="2023" priority="1991" operator="equal">
      <formula>"CUMPLE"</formula>
    </cfRule>
  </conditionalFormatting>
  <conditionalFormatting sqref="J355">
    <cfRule type="cellIs" dxfId="2022" priority="1988" operator="equal">
      <formula>"NO CUMPLE"</formula>
    </cfRule>
    <cfRule type="cellIs" dxfId="2021" priority="1989" operator="equal">
      <formula>"CUMPLE"</formula>
    </cfRule>
  </conditionalFormatting>
  <conditionalFormatting sqref="J356:J357">
    <cfRule type="cellIs" dxfId="2020" priority="1986" operator="equal">
      <formula>"NO CUMPLE"</formula>
    </cfRule>
    <cfRule type="cellIs" dxfId="2019" priority="1987" operator="equal">
      <formula>"CUMPLE"</formula>
    </cfRule>
  </conditionalFormatting>
  <conditionalFormatting sqref="M346">
    <cfRule type="expression" dxfId="2018" priority="1984">
      <formula>L346="NO CUMPLE"</formula>
    </cfRule>
    <cfRule type="expression" dxfId="2017" priority="1985">
      <formula>L346="CUMPLE"</formula>
    </cfRule>
  </conditionalFormatting>
  <conditionalFormatting sqref="L348">
    <cfRule type="cellIs" dxfId="2016" priority="1982" operator="equal">
      <formula>"NO CUMPLE"</formula>
    </cfRule>
    <cfRule type="cellIs" dxfId="2015" priority="1983" operator="equal">
      <formula>"CUMPLE"</formula>
    </cfRule>
  </conditionalFormatting>
  <conditionalFormatting sqref="M347">
    <cfRule type="expression" dxfId="2014" priority="1980">
      <formula>L347="NO CUMPLE"</formula>
    </cfRule>
    <cfRule type="expression" dxfId="2013" priority="1981">
      <formula>L347="CUMPLE"</formula>
    </cfRule>
  </conditionalFormatting>
  <conditionalFormatting sqref="K346">
    <cfRule type="expression" dxfId="2012" priority="1978">
      <formula>J346="NO CUMPLE"</formula>
    </cfRule>
    <cfRule type="expression" dxfId="2011" priority="1979">
      <formula>J346="CUMPLE"</formula>
    </cfRule>
  </conditionalFormatting>
  <conditionalFormatting sqref="K347:K348">
    <cfRule type="expression" dxfId="2010" priority="1976">
      <formula>J347="NO CUMPLE"</formula>
    </cfRule>
    <cfRule type="expression" dxfId="2009" priority="1977">
      <formula>J347="CUMPLE"</formula>
    </cfRule>
  </conditionalFormatting>
  <conditionalFormatting sqref="M349">
    <cfRule type="expression" dxfId="2008" priority="1974">
      <formula>L349="NO CUMPLE"</formula>
    </cfRule>
    <cfRule type="expression" dxfId="2007" priority="1975">
      <formula>L349="CUMPLE"</formula>
    </cfRule>
  </conditionalFormatting>
  <conditionalFormatting sqref="L349 L351">
    <cfRule type="cellIs" dxfId="2006" priority="1972" operator="equal">
      <formula>"NO CUMPLE"</formula>
    </cfRule>
    <cfRule type="cellIs" dxfId="2005" priority="1973" operator="equal">
      <formula>"CUMPLE"</formula>
    </cfRule>
  </conditionalFormatting>
  <conditionalFormatting sqref="M350">
    <cfRule type="expression" dxfId="2004" priority="1970">
      <formula>L350="NO CUMPLE"</formula>
    </cfRule>
    <cfRule type="expression" dxfId="2003" priority="1971">
      <formula>L350="CUMPLE"</formula>
    </cfRule>
  </conditionalFormatting>
  <conditionalFormatting sqref="K349">
    <cfRule type="expression" dxfId="2002" priority="1968">
      <formula>J349="NO CUMPLE"</formula>
    </cfRule>
    <cfRule type="expression" dxfId="2001" priority="1969">
      <formula>J349="CUMPLE"</formula>
    </cfRule>
  </conditionalFormatting>
  <conditionalFormatting sqref="K350:K351">
    <cfRule type="expression" dxfId="2000" priority="1966">
      <formula>J350="NO CUMPLE"</formula>
    </cfRule>
    <cfRule type="expression" dxfId="1999" priority="1967">
      <formula>J350="CUMPLE"</formula>
    </cfRule>
  </conditionalFormatting>
  <conditionalFormatting sqref="M352">
    <cfRule type="expression" dxfId="1998" priority="1964">
      <formula>L352="NO CUMPLE"</formula>
    </cfRule>
    <cfRule type="expression" dxfId="1997" priority="1965">
      <formula>L352="CUMPLE"</formula>
    </cfRule>
  </conditionalFormatting>
  <conditionalFormatting sqref="L352:L354">
    <cfRule type="cellIs" dxfId="1996" priority="1962" operator="equal">
      <formula>"NO CUMPLE"</formula>
    </cfRule>
    <cfRule type="cellIs" dxfId="1995" priority="1963" operator="equal">
      <formula>"CUMPLE"</formula>
    </cfRule>
  </conditionalFormatting>
  <conditionalFormatting sqref="M353">
    <cfRule type="expression" dxfId="1994" priority="1960">
      <formula>L353="NO CUMPLE"</formula>
    </cfRule>
    <cfRule type="expression" dxfId="1993" priority="1961">
      <formula>L353="CUMPLE"</formula>
    </cfRule>
  </conditionalFormatting>
  <conditionalFormatting sqref="K352">
    <cfRule type="expression" dxfId="1992" priority="1958">
      <formula>J352="NO CUMPLE"</formula>
    </cfRule>
    <cfRule type="expression" dxfId="1991" priority="1959">
      <formula>J352="CUMPLE"</formula>
    </cfRule>
  </conditionalFormatting>
  <conditionalFormatting sqref="K353:K354">
    <cfRule type="expression" dxfId="1990" priority="1956">
      <formula>J353="NO CUMPLE"</formula>
    </cfRule>
    <cfRule type="expression" dxfId="1989" priority="1957">
      <formula>J353="CUMPLE"</formula>
    </cfRule>
  </conditionalFormatting>
  <conditionalFormatting sqref="M355">
    <cfRule type="expression" dxfId="1988" priority="1954">
      <formula>L355="NO CUMPLE"</formula>
    </cfRule>
    <cfRule type="expression" dxfId="1987" priority="1955">
      <formula>L355="CUMPLE"</formula>
    </cfRule>
  </conditionalFormatting>
  <conditionalFormatting sqref="L355:L357">
    <cfRule type="cellIs" dxfId="1986" priority="1952" operator="equal">
      <formula>"NO CUMPLE"</formula>
    </cfRule>
    <cfRule type="cellIs" dxfId="1985" priority="1953" operator="equal">
      <formula>"CUMPLE"</formula>
    </cfRule>
  </conditionalFormatting>
  <conditionalFormatting sqref="M356">
    <cfRule type="expression" dxfId="1984" priority="1950">
      <formula>L356="NO CUMPLE"</formula>
    </cfRule>
    <cfRule type="expression" dxfId="1983" priority="1951">
      <formula>L356="CUMPLE"</formula>
    </cfRule>
  </conditionalFormatting>
  <conditionalFormatting sqref="K355">
    <cfRule type="expression" dxfId="1982" priority="1948">
      <formula>J355="NO CUMPLE"</formula>
    </cfRule>
    <cfRule type="expression" dxfId="1981" priority="1949">
      <formula>J355="CUMPLE"</formula>
    </cfRule>
  </conditionalFormatting>
  <conditionalFormatting sqref="K356:K357">
    <cfRule type="expression" dxfId="1980" priority="1946">
      <formula>J356="NO CUMPLE"</formula>
    </cfRule>
    <cfRule type="expression" dxfId="1979" priority="1947">
      <formula>J356="CUMPLE"</formula>
    </cfRule>
  </conditionalFormatting>
  <conditionalFormatting sqref="J347">
    <cfRule type="cellIs" dxfId="1978" priority="1944" operator="equal">
      <formula>"NO CUMPLE"</formula>
    </cfRule>
    <cfRule type="cellIs" dxfId="1977" priority="1945" operator="equal">
      <formula>"CUMPLE"</formula>
    </cfRule>
  </conditionalFormatting>
  <conditionalFormatting sqref="J348">
    <cfRule type="cellIs" dxfId="1976" priority="1942" operator="equal">
      <formula>"NO CUMPLE"</formula>
    </cfRule>
    <cfRule type="cellIs" dxfId="1975" priority="1943" operator="equal">
      <formula>"CUMPLE"</formula>
    </cfRule>
  </conditionalFormatting>
  <conditionalFormatting sqref="L346">
    <cfRule type="cellIs" dxfId="1974" priority="1940" operator="equal">
      <formula>"NO CUMPLE"</formula>
    </cfRule>
    <cfRule type="cellIs" dxfId="1973" priority="1941" operator="equal">
      <formula>"CUMPLE"</formula>
    </cfRule>
  </conditionalFormatting>
  <conditionalFormatting sqref="J346">
    <cfRule type="cellIs" dxfId="1972" priority="1938" operator="equal">
      <formula>"NO CUMPLE"</formula>
    </cfRule>
    <cfRule type="cellIs" dxfId="1971" priority="1939" operator="equal">
      <formula>"CUMPLE"</formula>
    </cfRule>
  </conditionalFormatting>
  <conditionalFormatting sqref="L347">
    <cfRule type="cellIs" dxfId="1970" priority="1936" operator="equal">
      <formula>"NO CUMPLE"</formula>
    </cfRule>
    <cfRule type="cellIs" dxfId="1969" priority="1937" operator="equal">
      <formula>"CUMPLE"</formula>
    </cfRule>
  </conditionalFormatting>
  <conditionalFormatting sqref="L350">
    <cfRule type="cellIs" dxfId="1968" priority="1934" operator="equal">
      <formula>"NO CUMPLE"</formula>
    </cfRule>
    <cfRule type="cellIs" dxfId="1967" priority="1935" operator="equal">
      <formula>"CUMPLE"</formula>
    </cfRule>
  </conditionalFormatting>
  <conditionalFormatting sqref="J351">
    <cfRule type="cellIs" dxfId="1966" priority="1932" operator="equal">
      <formula>"NO CUMPLE"</formula>
    </cfRule>
    <cfRule type="cellIs" dxfId="1965" priority="1933" operator="equal">
      <formula>"CUMPLE"</formula>
    </cfRule>
  </conditionalFormatting>
  <conditionalFormatting sqref="M343">
    <cfRule type="expression" dxfId="1964" priority="1930">
      <formula>L343="NO CUMPLE"</formula>
    </cfRule>
    <cfRule type="expression" dxfId="1963" priority="1931">
      <formula>L343="CUMPLE"</formula>
    </cfRule>
  </conditionalFormatting>
  <conditionalFormatting sqref="L345">
    <cfRule type="cellIs" dxfId="1962" priority="1928" operator="equal">
      <formula>"NO CUMPLE"</formula>
    </cfRule>
    <cfRule type="cellIs" dxfId="1961" priority="1929" operator="equal">
      <formula>"CUMPLE"</formula>
    </cfRule>
  </conditionalFormatting>
  <conditionalFormatting sqref="M344">
    <cfRule type="expression" dxfId="1960" priority="1926">
      <formula>L344="NO CUMPLE"</formula>
    </cfRule>
    <cfRule type="expression" dxfId="1959" priority="1927">
      <formula>L344="CUMPLE"</formula>
    </cfRule>
  </conditionalFormatting>
  <conditionalFormatting sqref="K343">
    <cfRule type="expression" dxfId="1958" priority="1924">
      <formula>J343="NO CUMPLE"</formula>
    </cfRule>
    <cfRule type="expression" dxfId="1957" priority="1925">
      <formula>J343="CUMPLE"</formula>
    </cfRule>
  </conditionalFormatting>
  <conditionalFormatting sqref="K344:K345">
    <cfRule type="expression" dxfId="1956" priority="1922">
      <formula>J344="NO CUMPLE"</formula>
    </cfRule>
    <cfRule type="expression" dxfId="1955" priority="1923">
      <formula>J344="CUMPLE"</formula>
    </cfRule>
  </conditionalFormatting>
  <conditionalFormatting sqref="J344">
    <cfRule type="cellIs" dxfId="1954" priority="1920" operator="equal">
      <formula>"NO CUMPLE"</formula>
    </cfRule>
    <cfRule type="cellIs" dxfId="1953" priority="1921" operator="equal">
      <formula>"CUMPLE"</formula>
    </cfRule>
  </conditionalFormatting>
  <conditionalFormatting sqref="J345">
    <cfRule type="cellIs" dxfId="1952" priority="1918" operator="equal">
      <formula>"NO CUMPLE"</formula>
    </cfRule>
    <cfRule type="cellIs" dxfId="1951" priority="1919" operator="equal">
      <formula>"CUMPLE"</formula>
    </cfRule>
  </conditionalFormatting>
  <conditionalFormatting sqref="L343">
    <cfRule type="cellIs" dxfId="1950" priority="1916" operator="equal">
      <formula>"NO CUMPLE"</formula>
    </cfRule>
    <cfRule type="cellIs" dxfId="1949" priority="1917" operator="equal">
      <formula>"CUMPLE"</formula>
    </cfRule>
  </conditionalFormatting>
  <conditionalFormatting sqref="J343">
    <cfRule type="cellIs" dxfId="1948" priority="1914" operator="equal">
      <formula>"NO CUMPLE"</formula>
    </cfRule>
    <cfRule type="cellIs" dxfId="1947" priority="1915" operator="equal">
      <formula>"CUMPLE"</formula>
    </cfRule>
  </conditionalFormatting>
  <conditionalFormatting sqref="L344">
    <cfRule type="cellIs" dxfId="1946" priority="1912" operator="equal">
      <formula>"NO CUMPLE"</formula>
    </cfRule>
    <cfRule type="cellIs" dxfId="1945" priority="1913" operator="equal">
      <formula>"CUMPLE"</formula>
    </cfRule>
  </conditionalFormatting>
  <conditionalFormatting sqref="J371">
    <cfRule type="cellIs" dxfId="1944" priority="1910" operator="equal">
      <formula>"NO CUMPLE"</formula>
    </cfRule>
    <cfRule type="cellIs" dxfId="1943" priority="1911" operator="equal">
      <formula>"CUMPLE"</formula>
    </cfRule>
  </conditionalFormatting>
  <conditionalFormatting sqref="J372">
    <cfRule type="cellIs" dxfId="1942" priority="1908" operator="equal">
      <formula>"NO CUMPLE"</formula>
    </cfRule>
    <cfRule type="cellIs" dxfId="1941" priority="1909" operator="equal">
      <formula>"CUMPLE"</formula>
    </cfRule>
  </conditionalFormatting>
  <conditionalFormatting sqref="J374">
    <cfRule type="cellIs" dxfId="1940" priority="1906" operator="equal">
      <formula>"NO CUMPLE"</formula>
    </cfRule>
    <cfRule type="cellIs" dxfId="1939" priority="1907" operator="equal">
      <formula>"CUMPLE"</formula>
    </cfRule>
  </conditionalFormatting>
  <conditionalFormatting sqref="J375:J376">
    <cfRule type="cellIs" dxfId="1938" priority="1904" operator="equal">
      <formula>"NO CUMPLE"</formula>
    </cfRule>
    <cfRule type="cellIs" dxfId="1937" priority="1905" operator="equal">
      <formula>"CUMPLE"</formula>
    </cfRule>
  </conditionalFormatting>
  <conditionalFormatting sqref="J377">
    <cfRule type="cellIs" dxfId="1936" priority="1902" operator="equal">
      <formula>"NO CUMPLE"</formula>
    </cfRule>
    <cfRule type="cellIs" dxfId="1935" priority="1903" operator="equal">
      <formula>"CUMPLE"</formula>
    </cfRule>
  </conditionalFormatting>
  <conditionalFormatting sqref="J378:J379">
    <cfRule type="cellIs" dxfId="1934" priority="1900" operator="equal">
      <formula>"NO CUMPLE"</formula>
    </cfRule>
    <cfRule type="cellIs" dxfId="1933" priority="1901" operator="equal">
      <formula>"CUMPLE"</formula>
    </cfRule>
  </conditionalFormatting>
  <conditionalFormatting sqref="M368">
    <cfRule type="expression" dxfId="1932" priority="1898">
      <formula>L368="NO CUMPLE"</formula>
    </cfRule>
    <cfRule type="expression" dxfId="1931" priority="1899">
      <formula>L368="CUMPLE"</formula>
    </cfRule>
  </conditionalFormatting>
  <conditionalFormatting sqref="L370">
    <cfRule type="cellIs" dxfId="1930" priority="1896" operator="equal">
      <formula>"NO CUMPLE"</formula>
    </cfRule>
    <cfRule type="cellIs" dxfId="1929" priority="1897" operator="equal">
      <formula>"CUMPLE"</formula>
    </cfRule>
  </conditionalFormatting>
  <conditionalFormatting sqref="M369">
    <cfRule type="expression" dxfId="1928" priority="1894">
      <formula>L369="NO CUMPLE"</formula>
    </cfRule>
    <cfRule type="expression" dxfId="1927" priority="1895">
      <formula>L369="CUMPLE"</formula>
    </cfRule>
  </conditionalFormatting>
  <conditionalFormatting sqref="K368">
    <cfRule type="expression" dxfId="1926" priority="1892">
      <formula>J368="NO CUMPLE"</formula>
    </cfRule>
    <cfRule type="expression" dxfId="1925" priority="1893">
      <formula>J368="CUMPLE"</formula>
    </cfRule>
  </conditionalFormatting>
  <conditionalFormatting sqref="K369:K370">
    <cfRule type="expression" dxfId="1924" priority="1890">
      <formula>J369="NO CUMPLE"</formula>
    </cfRule>
    <cfRule type="expression" dxfId="1923" priority="1891">
      <formula>J369="CUMPLE"</formula>
    </cfRule>
  </conditionalFormatting>
  <conditionalFormatting sqref="M371">
    <cfRule type="expression" dxfId="1922" priority="1888">
      <formula>L371="NO CUMPLE"</formula>
    </cfRule>
    <cfRule type="expression" dxfId="1921" priority="1889">
      <formula>L371="CUMPLE"</formula>
    </cfRule>
  </conditionalFormatting>
  <conditionalFormatting sqref="L371 L373">
    <cfRule type="cellIs" dxfId="1920" priority="1886" operator="equal">
      <formula>"NO CUMPLE"</formula>
    </cfRule>
    <cfRule type="cellIs" dxfId="1919" priority="1887" operator="equal">
      <formula>"CUMPLE"</formula>
    </cfRule>
  </conditionalFormatting>
  <conditionalFormatting sqref="M372">
    <cfRule type="expression" dxfId="1918" priority="1884">
      <formula>L372="NO CUMPLE"</formula>
    </cfRule>
    <cfRule type="expression" dxfId="1917" priority="1885">
      <formula>L372="CUMPLE"</formula>
    </cfRule>
  </conditionalFormatting>
  <conditionalFormatting sqref="K371">
    <cfRule type="expression" dxfId="1916" priority="1882">
      <formula>J371="NO CUMPLE"</formula>
    </cfRule>
    <cfRule type="expression" dxfId="1915" priority="1883">
      <formula>J371="CUMPLE"</formula>
    </cfRule>
  </conditionalFormatting>
  <conditionalFormatting sqref="K372:K373">
    <cfRule type="expression" dxfId="1914" priority="1880">
      <formula>J372="NO CUMPLE"</formula>
    </cfRule>
    <cfRule type="expression" dxfId="1913" priority="1881">
      <formula>J372="CUMPLE"</formula>
    </cfRule>
  </conditionalFormatting>
  <conditionalFormatting sqref="M374">
    <cfRule type="expression" dxfId="1912" priority="1878">
      <formula>L374="NO CUMPLE"</formula>
    </cfRule>
    <cfRule type="expression" dxfId="1911" priority="1879">
      <formula>L374="CUMPLE"</formula>
    </cfRule>
  </conditionalFormatting>
  <conditionalFormatting sqref="L374:L376">
    <cfRule type="cellIs" dxfId="1910" priority="1876" operator="equal">
      <formula>"NO CUMPLE"</formula>
    </cfRule>
    <cfRule type="cellIs" dxfId="1909" priority="1877" operator="equal">
      <formula>"CUMPLE"</formula>
    </cfRule>
  </conditionalFormatting>
  <conditionalFormatting sqref="M375">
    <cfRule type="expression" dxfId="1908" priority="1874">
      <formula>L375="NO CUMPLE"</formula>
    </cfRule>
    <cfRule type="expression" dxfId="1907" priority="1875">
      <formula>L375="CUMPLE"</formula>
    </cfRule>
  </conditionalFormatting>
  <conditionalFormatting sqref="K374">
    <cfRule type="expression" dxfId="1906" priority="1872">
      <formula>J374="NO CUMPLE"</formula>
    </cfRule>
    <cfRule type="expression" dxfId="1905" priority="1873">
      <formula>J374="CUMPLE"</formula>
    </cfRule>
  </conditionalFormatting>
  <conditionalFormatting sqref="K375:K376">
    <cfRule type="expression" dxfId="1904" priority="1870">
      <formula>J375="NO CUMPLE"</formula>
    </cfRule>
    <cfRule type="expression" dxfId="1903" priority="1871">
      <formula>J375="CUMPLE"</formula>
    </cfRule>
  </conditionalFormatting>
  <conditionalFormatting sqref="M377">
    <cfRule type="expression" dxfId="1902" priority="1868">
      <formula>L377="NO CUMPLE"</formula>
    </cfRule>
    <cfRule type="expression" dxfId="1901" priority="1869">
      <formula>L377="CUMPLE"</formula>
    </cfRule>
  </conditionalFormatting>
  <conditionalFormatting sqref="L377:L379">
    <cfRule type="cellIs" dxfId="1900" priority="1866" operator="equal">
      <formula>"NO CUMPLE"</formula>
    </cfRule>
    <cfRule type="cellIs" dxfId="1899" priority="1867" operator="equal">
      <formula>"CUMPLE"</formula>
    </cfRule>
  </conditionalFormatting>
  <conditionalFormatting sqref="M378">
    <cfRule type="expression" dxfId="1898" priority="1864">
      <formula>L378="NO CUMPLE"</formula>
    </cfRule>
    <cfRule type="expression" dxfId="1897" priority="1865">
      <formula>L378="CUMPLE"</formula>
    </cfRule>
  </conditionalFormatting>
  <conditionalFormatting sqref="K377">
    <cfRule type="expression" dxfId="1896" priority="1862">
      <formula>J377="NO CUMPLE"</formula>
    </cfRule>
    <cfRule type="expression" dxfId="1895" priority="1863">
      <formula>J377="CUMPLE"</formula>
    </cfRule>
  </conditionalFormatting>
  <conditionalFormatting sqref="K378:K379">
    <cfRule type="expression" dxfId="1894" priority="1860">
      <formula>J378="NO CUMPLE"</formula>
    </cfRule>
    <cfRule type="expression" dxfId="1893" priority="1861">
      <formula>J378="CUMPLE"</formula>
    </cfRule>
  </conditionalFormatting>
  <conditionalFormatting sqref="J369">
    <cfRule type="cellIs" dxfId="1892" priority="1858" operator="equal">
      <formula>"NO CUMPLE"</formula>
    </cfRule>
    <cfRule type="cellIs" dxfId="1891" priority="1859" operator="equal">
      <formula>"CUMPLE"</formula>
    </cfRule>
  </conditionalFormatting>
  <conditionalFormatting sqref="J370">
    <cfRule type="cellIs" dxfId="1890" priority="1856" operator="equal">
      <formula>"NO CUMPLE"</formula>
    </cfRule>
    <cfRule type="cellIs" dxfId="1889" priority="1857" operator="equal">
      <formula>"CUMPLE"</formula>
    </cfRule>
  </conditionalFormatting>
  <conditionalFormatting sqref="L368">
    <cfRule type="cellIs" dxfId="1888" priority="1854" operator="equal">
      <formula>"NO CUMPLE"</formula>
    </cfRule>
    <cfRule type="cellIs" dxfId="1887" priority="1855" operator="equal">
      <formula>"CUMPLE"</formula>
    </cfRule>
  </conditionalFormatting>
  <conditionalFormatting sqref="J368">
    <cfRule type="cellIs" dxfId="1886" priority="1852" operator="equal">
      <formula>"NO CUMPLE"</formula>
    </cfRule>
    <cfRule type="cellIs" dxfId="1885" priority="1853" operator="equal">
      <formula>"CUMPLE"</formula>
    </cfRule>
  </conditionalFormatting>
  <conditionalFormatting sqref="L369">
    <cfRule type="cellIs" dxfId="1884" priority="1850" operator="equal">
      <formula>"NO CUMPLE"</formula>
    </cfRule>
    <cfRule type="cellIs" dxfId="1883" priority="1851" operator="equal">
      <formula>"CUMPLE"</formula>
    </cfRule>
  </conditionalFormatting>
  <conditionalFormatting sqref="L372">
    <cfRule type="cellIs" dxfId="1882" priority="1848" operator="equal">
      <formula>"NO CUMPLE"</formula>
    </cfRule>
    <cfRule type="cellIs" dxfId="1881" priority="1849" operator="equal">
      <formula>"CUMPLE"</formula>
    </cfRule>
  </conditionalFormatting>
  <conditionalFormatting sqref="J373">
    <cfRule type="cellIs" dxfId="1880" priority="1846" operator="equal">
      <formula>"NO CUMPLE"</formula>
    </cfRule>
    <cfRule type="cellIs" dxfId="1879" priority="1847" operator="equal">
      <formula>"CUMPLE"</formula>
    </cfRule>
  </conditionalFormatting>
  <conditionalFormatting sqref="M365">
    <cfRule type="expression" dxfId="1878" priority="1844">
      <formula>L365="NO CUMPLE"</formula>
    </cfRule>
    <cfRule type="expression" dxfId="1877" priority="1845">
      <formula>L365="CUMPLE"</formula>
    </cfRule>
  </conditionalFormatting>
  <conditionalFormatting sqref="L367">
    <cfRule type="cellIs" dxfId="1876" priority="1842" operator="equal">
      <formula>"NO CUMPLE"</formula>
    </cfRule>
    <cfRule type="cellIs" dxfId="1875" priority="1843" operator="equal">
      <formula>"CUMPLE"</formula>
    </cfRule>
  </conditionalFormatting>
  <conditionalFormatting sqref="M366">
    <cfRule type="expression" dxfId="1874" priority="1840">
      <formula>L366="NO CUMPLE"</formula>
    </cfRule>
    <cfRule type="expression" dxfId="1873" priority="1841">
      <formula>L366="CUMPLE"</formula>
    </cfRule>
  </conditionalFormatting>
  <conditionalFormatting sqref="K365">
    <cfRule type="expression" dxfId="1872" priority="1838">
      <formula>J365="NO CUMPLE"</formula>
    </cfRule>
    <cfRule type="expression" dxfId="1871" priority="1839">
      <formula>J365="CUMPLE"</formula>
    </cfRule>
  </conditionalFormatting>
  <conditionalFormatting sqref="K366:K367">
    <cfRule type="expression" dxfId="1870" priority="1836">
      <formula>J366="NO CUMPLE"</formula>
    </cfRule>
    <cfRule type="expression" dxfId="1869" priority="1837">
      <formula>J366="CUMPLE"</formula>
    </cfRule>
  </conditionalFormatting>
  <conditionalFormatting sqref="J366">
    <cfRule type="cellIs" dxfId="1868" priority="1834" operator="equal">
      <formula>"NO CUMPLE"</formula>
    </cfRule>
    <cfRule type="cellIs" dxfId="1867" priority="1835" operator="equal">
      <formula>"CUMPLE"</formula>
    </cfRule>
  </conditionalFormatting>
  <conditionalFormatting sqref="J367">
    <cfRule type="cellIs" dxfId="1866" priority="1832" operator="equal">
      <formula>"NO CUMPLE"</formula>
    </cfRule>
    <cfRule type="cellIs" dxfId="1865" priority="1833" operator="equal">
      <formula>"CUMPLE"</formula>
    </cfRule>
  </conditionalFormatting>
  <conditionalFormatting sqref="L365">
    <cfRule type="cellIs" dxfId="1864" priority="1830" operator="equal">
      <formula>"NO CUMPLE"</formula>
    </cfRule>
    <cfRule type="cellIs" dxfId="1863" priority="1831" operator="equal">
      <formula>"CUMPLE"</formula>
    </cfRule>
  </conditionalFormatting>
  <conditionalFormatting sqref="J365">
    <cfRule type="cellIs" dxfId="1862" priority="1828" operator="equal">
      <formula>"NO CUMPLE"</formula>
    </cfRule>
    <cfRule type="cellIs" dxfId="1861" priority="1829" operator="equal">
      <formula>"CUMPLE"</formula>
    </cfRule>
  </conditionalFormatting>
  <conditionalFormatting sqref="L366">
    <cfRule type="cellIs" dxfId="1860" priority="1826" operator="equal">
      <formula>"NO CUMPLE"</formula>
    </cfRule>
    <cfRule type="cellIs" dxfId="1859" priority="1827" operator="equal">
      <formula>"CUMPLE"</formula>
    </cfRule>
  </conditionalFormatting>
  <conditionalFormatting sqref="J415">
    <cfRule type="cellIs" dxfId="1858" priority="1824" operator="equal">
      <formula>"NO CUMPLE"</formula>
    </cfRule>
    <cfRule type="cellIs" dxfId="1857" priority="1825" operator="equal">
      <formula>"CUMPLE"</formula>
    </cfRule>
  </conditionalFormatting>
  <conditionalFormatting sqref="J416">
    <cfRule type="cellIs" dxfId="1856" priority="1822" operator="equal">
      <formula>"NO CUMPLE"</formula>
    </cfRule>
    <cfRule type="cellIs" dxfId="1855" priority="1823" operator="equal">
      <formula>"CUMPLE"</formula>
    </cfRule>
  </conditionalFormatting>
  <conditionalFormatting sqref="J418">
    <cfRule type="cellIs" dxfId="1854" priority="1820" operator="equal">
      <formula>"NO CUMPLE"</formula>
    </cfRule>
    <cfRule type="cellIs" dxfId="1853" priority="1821" operator="equal">
      <formula>"CUMPLE"</formula>
    </cfRule>
  </conditionalFormatting>
  <conditionalFormatting sqref="J419:J420">
    <cfRule type="cellIs" dxfId="1852" priority="1818" operator="equal">
      <formula>"NO CUMPLE"</formula>
    </cfRule>
    <cfRule type="cellIs" dxfId="1851" priority="1819" operator="equal">
      <formula>"CUMPLE"</formula>
    </cfRule>
  </conditionalFormatting>
  <conditionalFormatting sqref="J421">
    <cfRule type="cellIs" dxfId="1850" priority="1816" operator="equal">
      <formula>"NO CUMPLE"</formula>
    </cfRule>
    <cfRule type="cellIs" dxfId="1849" priority="1817" operator="equal">
      <formula>"CUMPLE"</formula>
    </cfRule>
  </conditionalFormatting>
  <conditionalFormatting sqref="J422:J423">
    <cfRule type="cellIs" dxfId="1848" priority="1814" operator="equal">
      <formula>"NO CUMPLE"</formula>
    </cfRule>
    <cfRule type="cellIs" dxfId="1847" priority="1815" operator="equal">
      <formula>"CUMPLE"</formula>
    </cfRule>
  </conditionalFormatting>
  <conditionalFormatting sqref="M412">
    <cfRule type="expression" dxfId="1846" priority="1812">
      <formula>L412="NO CUMPLE"</formula>
    </cfRule>
    <cfRule type="expression" dxfId="1845" priority="1813">
      <formula>L412="CUMPLE"</formula>
    </cfRule>
  </conditionalFormatting>
  <conditionalFormatting sqref="L414">
    <cfRule type="cellIs" dxfId="1844" priority="1810" operator="equal">
      <formula>"NO CUMPLE"</formula>
    </cfRule>
    <cfRule type="cellIs" dxfId="1843" priority="1811" operator="equal">
      <formula>"CUMPLE"</formula>
    </cfRule>
  </conditionalFormatting>
  <conditionalFormatting sqref="M413">
    <cfRule type="expression" dxfId="1842" priority="1808">
      <formula>L413="NO CUMPLE"</formula>
    </cfRule>
    <cfRule type="expression" dxfId="1841" priority="1809">
      <formula>L413="CUMPLE"</formula>
    </cfRule>
  </conditionalFormatting>
  <conditionalFormatting sqref="K412">
    <cfRule type="expression" dxfId="1840" priority="1806">
      <formula>J412="NO CUMPLE"</formula>
    </cfRule>
    <cfRule type="expression" dxfId="1839" priority="1807">
      <formula>J412="CUMPLE"</formula>
    </cfRule>
  </conditionalFormatting>
  <conditionalFormatting sqref="K413:K414">
    <cfRule type="expression" dxfId="1838" priority="1804">
      <formula>J413="NO CUMPLE"</formula>
    </cfRule>
    <cfRule type="expression" dxfId="1837" priority="1805">
      <formula>J413="CUMPLE"</formula>
    </cfRule>
  </conditionalFormatting>
  <conditionalFormatting sqref="M415">
    <cfRule type="expression" dxfId="1836" priority="1802">
      <formula>L415="NO CUMPLE"</formula>
    </cfRule>
    <cfRule type="expression" dxfId="1835" priority="1803">
      <formula>L415="CUMPLE"</formula>
    </cfRule>
  </conditionalFormatting>
  <conditionalFormatting sqref="L415 L417">
    <cfRule type="cellIs" dxfId="1834" priority="1800" operator="equal">
      <formula>"NO CUMPLE"</formula>
    </cfRule>
    <cfRule type="cellIs" dxfId="1833" priority="1801" operator="equal">
      <formula>"CUMPLE"</formula>
    </cfRule>
  </conditionalFormatting>
  <conditionalFormatting sqref="M416">
    <cfRule type="expression" dxfId="1832" priority="1798">
      <formula>L416="NO CUMPLE"</formula>
    </cfRule>
    <cfRule type="expression" dxfId="1831" priority="1799">
      <formula>L416="CUMPLE"</formula>
    </cfRule>
  </conditionalFormatting>
  <conditionalFormatting sqref="K415">
    <cfRule type="expression" dxfId="1830" priority="1796">
      <formula>J415="NO CUMPLE"</formula>
    </cfRule>
    <cfRule type="expression" dxfId="1829" priority="1797">
      <formula>J415="CUMPLE"</formula>
    </cfRule>
  </conditionalFormatting>
  <conditionalFormatting sqref="K416:K417">
    <cfRule type="expression" dxfId="1828" priority="1794">
      <formula>J416="NO CUMPLE"</formula>
    </cfRule>
    <cfRule type="expression" dxfId="1827" priority="1795">
      <formula>J416="CUMPLE"</formula>
    </cfRule>
  </conditionalFormatting>
  <conditionalFormatting sqref="M418">
    <cfRule type="expression" dxfId="1826" priority="1792">
      <formula>L418="NO CUMPLE"</formula>
    </cfRule>
    <cfRule type="expression" dxfId="1825" priority="1793">
      <formula>L418="CUMPLE"</formula>
    </cfRule>
  </conditionalFormatting>
  <conditionalFormatting sqref="L418:L420">
    <cfRule type="cellIs" dxfId="1824" priority="1790" operator="equal">
      <formula>"NO CUMPLE"</formula>
    </cfRule>
    <cfRule type="cellIs" dxfId="1823" priority="1791" operator="equal">
      <formula>"CUMPLE"</formula>
    </cfRule>
  </conditionalFormatting>
  <conditionalFormatting sqref="M419">
    <cfRule type="expression" dxfId="1822" priority="1788">
      <formula>L419="NO CUMPLE"</formula>
    </cfRule>
    <cfRule type="expression" dxfId="1821" priority="1789">
      <formula>L419="CUMPLE"</formula>
    </cfRule>
  </conditionalFormatting>
  <conditionalFormatting sqref="K418">
    <cfRule type="expression" dxfId="1820" priority="1786">
      <formula>J418="NO CUMPLE"</formula>
    </cfRule>
    <cfRule type="expression" dxfId="1819" priority="1787">
      <formula>J418="CUMPLE"</formula>
    </cfRule>
  </conditionalFormatting>
  <conditionalFormatting sqref="K419:K420">
    <cfRule type="expression" dxfId="1818" priority="1784">
      <formula>J419="NO CUMPLE"</formula>
    </cfRule>
    <cfRule type="expression" dxfId="1817" priority="1785">
      <formula>J419="CUMPLE"</formula>
    </cfRule>
  </conditionalFormatting>
  <conditionalFormatting sqref="M421">
    <cfRule type="expression" dxfId="1816" priority="1782">
      <formula>L421="NO CUMPLE"</formula>
    </cfRule>
    <cfRule type="expression" dxfId="1815" priority="1783">
      <formula>L421="CUMPLE"</formula>
    </cfRule>
  </conditionalFormatting>
  <conditionalFormatting sqref="L421:L423">
    <cfRule type="cellIs" dxfId="1814" priority="1780" operator="equal">
      <formula>"NO CUMPLE"</formula>
    </cfRule>
    <cfRule type="cellIs" dxfId="1813" priority="1781" operator="equal">
      <formula>"CUMPLE"</formula>
    </cfRule>
  </conditionalFormatting>
  <conditionalFormatting sqref="M422">
    <cfRule type="expression" dxfId="1812" priority="1778">
      <formula>L422="NO CUMPLE"</formula>
    </cfRule>
    <cfRule type="expression" dxfId="1811" priority="1779">
      <formula>L422="CUMPLE"</formula>
    </cfRule>
  </conditionalFormatting>
  <conditionalFormatting sqref="K421">
    <cfRule type="expression" dxfId="1810" priority="1776">
      <formula>J421="NO CUMPLE"</formula>
    </cfRule>
    <cfRule type="expression" dxfId="1809" priority="1777">
      <formula>J421="CUMPLE"</formula>
    </cfRule>
  </conditionalFormatting>
  <conditionalFormatting sqref="K422:K423">
    <cfRule type="expression" dxfId="1808" priority="1774">
      <formula>J422="NO CUMPLE"</formula>
    </cfRule>
    <cfRule type="expression" dxfId="1807" priority="1775">
      <formula>J422="CUMPLE"</formula>
    </cfRule>
  </conditionalFormatting>
  <conditionalFormatting sqref="J413">
    <cfRule type="cellIs" dxfId="1806" priority="1772" operator="equal">
      <formula>"NO CUMPLE"</formula>
    </cfRule>
    <cfRule type="cellIs" dxfId="1805" priority="1773" operator="equal">
      <formula>"CUMPLE"</formula>
    </cfRule>
  </conditionalFormatting>
  <conditionalFormatting sqref="J414">
    <cfRule type="cellIs" dxfId="1804" priority="1770" operator="equal">
      <formula>"NO CUMPLE"</formula>
    </cfRule>
    <cfRule type="cellIs" dxfId="1803" priority="1771" operator="equal">
      <formula>"CUMPLE"</formula>
    </cfRule>
  </conditionalFormatting>
  <conditionalFormatting sqref="L412">
    <cfRule type="cellIs" dxfId="1802" priority="1768" operator="equal">
      <formula>"NO CUMPLE"</formula>
    </cfRule>
    <cfRule type="cellIs" dxfId="1801" priority="1769" operator="equal">
      <formula>"CUMPLE"</formula>
    </cfRule>
  </conditionalFormatting>
  <conditionalFormatting sqref="J412">
    <cfRule type="cellIs" dxfId="1800" priority="1766" operator="equal">
      <formula>"NO CUMPLE"</formula>
    </cfRule>
    <cfRule type="cellIs" dxfId="1799" priority="1767" operator="equal">
      <formula>"CUMPLE"</formula>
    </cfRule>
  </conditionalFormatting>
  <conditionalFormatting sqref="L413">
    <cfRule type="cellIs" dxfId="1798" priority="1764" operator="equal">
      <formula>"NO CUMPLE"</formula>
    </cfRule>
    <cfRule type="cellIs" dxfId="1797" priority="1765" operator="equal">
      <formula>"CUMPLE"</formula>
    </cfRule>
  </conditionalFormatting>
  <conditionalFormatting sqref="L416">
    <cfRule type="cellIs" dxfId="1796" priority="1762" operator="equal">
      <formula>"NO CUMPLE"</formula>
    </cfRule>
    <cfRule type="cellIs" dxfId="1795" priority="1763" operator="equal">
      <formula>"CUMPLE"</formula>
    </cfRule>
  </conditionalFormatting>
  <conditionalFormatting sqref="J417">
    <cfRule type="cellIs" dxfId="1794" priority="1760" operator="equal">
      <formula>"NO CUMPLE"</formula>
    </cfRule>
    <cfRule type="cellIs" dxfId="1793" priority="1761" operator="equal">
      <formula>"CUMPLE"</formula>
    </cfRule>
  </conditionalFormatting>
  <conditionalFormatting sqref="M409">
    <cfRule type="expression" dxfId="1792" priority="1758">
      <formula>L409="NO CUMPLE"</formula>
    </cfRule>
    <cfRule type="expression" dxfId="1791" priority="1759">
      <formula>L409="CUMPLE"</formula>
    </cfRule>
  </conditionalFormatting>
  <conditionalFormatting sqref="L411">
    <cfRule type="cellIs" dxfId="1790" priority="1756" operator="equal">
      <formula>"NO CUMPLE"</formula>
    </cfRule>
    <cfRule type="cellIs" dxfId="1789" priority="1757" operator="equal">
      <formula>"CUMPLE"</formula>
    </cfRule>
  </conditionalFormatting>
  <conditionalFormatting sqref="M410">
    <cfRule type="expression" dxfId="1788" priority="1754">
      <formula>L410="NO CUMPLE"</formula>
    </cfRule>
    <cfRule type="expression" dxfId="1787" priority="1755">
      <formula>L410="CUMPLE"</formula>
    </cfRule>
  </conditionalFormatting>
  <conditionalFormatting sqref="K409">
    <cfRule type="expression" dxfId="1786" priority="1752">
      <formula>J409="NO CUMPLE"</formula>
    </cfRule>
    <cfRule type="expression" dxfId="1785" priority="1753">
      <formula>J409="CUMPLE"</formula>
    </cfRule>
  </conditionalFormatting>
  <conditionalFormatting sqref="K410:K411">
    <cfRule type="expression" dxfId="1784" priority="1750">
      <formula>J410="NO CUMPLE"</formula>
    </cfRule>
    <cfRule type="expression" dxfId="1783" priority="1751">
      <formula>J410="CUMPLE"</formula>
    </cfRule>
  </conditionalFormatting>
  <conditionalFormatting sqref="J410">
    <cfRule type="cellIs" dxfId="1782" priority="1748" operator="equal">
      <formula>"NO CUMPLE"</formula>
    </cfRule>
    <cfRule type="cellIs" dxfId="1781" priority="1749" operator="equal">
      <formula>"CUMPLE"</formula>
    </cfRule>
  </conditionalFormatting>
  <conditionalFormatting sqref="J411">
    <cfRule type="cellIs" dxfId="1780" priority="1746" operator="equal">
      <formula>"NO CUMPLE"</formula>
    </cfRule>
    <cfRule type="cellIs" dxfId="1779" priority="1747" operator="equal">
      <formula>"CUMPLE"</formula>
    </cfRule>
  </conditionalFormatting>
  <conditionalFormatting sqref="L409">
    <cfRule type="cellIs" dxfId="1778" priority="1744" operator="equal">
      <formula>"NO CUMPLE"</formula>
    </cfRule>
    <cfRule type="cellIs" dxfId="1777" priority="1745" operator="equal">
      <formula>"CUMPLE"</formula>
    </cfRule>
  </conditionalFormatting>
  <conditionalFormatting sqref="J409">
    <cfRule type="cellIs" dxfId="1776" priority="1742" operator="equal">
      <formula>"NO CUMPLE"</formula>
    </cfRule>
    <cfRule type="cellIs" dxfId="1775" priority="1743" operator="equal">
      <formula>"CUMPLE"</formula>
    </cfRule>
  </conditionalFormatting>
  <conditionalFormatting sqref="L410">
    <cfRule type="cellIs" dxfId="1774" priority="1740" operator="equal">
      <formula>"NO CUMPLE"</formula>
    </cfRule>
    <cfRule type="cellIs" dxfId="1773" priority="1741" operator="equal">
      <formula>"CUMPLE"</formula>
    </cfRule>
  </conditionalFormatting>
  <conditionalFormatting sqref="J437">
    <cfRule type="cellIs" dxfId="1772" priority="1738" operator="equal">
      <formula>"NO CUMPLE"</formula>
    </cfRule>
    <cfRule type="cellIs" dxfId="1771" priority="1739" operator="equal">
      <formula>"CUMPLE"</formula>
    </cfRule>
  </conditionalFormatting>
  <conditionalFormatting sqref="J438">
    <cfRule type="cellIs" dxfId="1770" priority="1736" operator="equal">
      <formula>"NO CUMPLE"</formula>
    </cfRule>
    <cfRule type="cellIs" dxfId="1769" priority="1737" operator="equal">
      <formula>"CUMPLE"</formula>
    </cfRule>
  </conditionalFormatting>
  <conditionalFormatting sqref="J440">
    <cfRule type="cellIs" dxfId="1768" priority="1734" operator="equal">
      <formula>"NO CUMPLE"</formula>
    </cfRule>
    <cfRule type="cellIs" dxfId="1767" priority="1735" operator="equal">
      <formula>"CUMPLE"</formula>
    </cfRule>
  </conditionalFormatting>
  <conditionalFormatting sqref="J441:J442">
    <cfRule type="cellIs" dxfId="1766" priority="1732" operator="equal">
      <formula>"NO CUMPLE"</formula>
    </cfRule>
    <cfRule type="cellIs" dxfId="1765" priority="1733" operator="equal">
      <formula>"CUMPLE"</formula>
    </cfRule>
  </conditionalFormatting>
  <conditionalFormatting sqref="J443">
    <cfRule type="cellIs" dxfId="1764" priority="1730" operator="equal">
      <formula>"NO CUMPLE"</formula>
    </cfRule>
    <cfRule type="cellIs" dxfId="1763" priority="1731" operator="equal">
      <formula>"CUMPLE"</formula>
    </cfRule>
  </conditionalFormatting>
  <conditionalFormatting sqref="J444:J445">
    <cfRule type="cellIs" dxfId="1762" priority="1728" operator="equal">
      <formula>"NO CUMPLE"</formula>
    </cfRule>
    <cfRule type="cellIs" dxfId="1761" priority="1729" operator="equal">
      <formula>"CUMPLE"</formula>
    </cfRule>
  </conditionalFormatting>
  <conditionalFormatting sqref="M434">
    <cfRule type="expression" dxfId="1760" priority="1726">
      <formula>L434="NO CUMPLE"</formula>
    </cfRule>
    <cfRule type="expression" dxfId="1759" priority="1727">
      <formula>L434="CUMPLE"</formula>
    </cfRule>
  </conditionalFormatting>
  <conditionalFormatting sqref="L436">
    <cfRule type="cellIs" dxfId="1758" priority="1724" operator="equal">
      <formula>"NO CUMPLE"</formula>
    </cfRule>
    <cfRule type="cellIs" dxfId="1757" priority="1725" operator="equal">
      <formula>"CUMPLE"</formula>
    </cfRule>
  </conditionalFormatting>
  <conditionalFormatting sqref="M435">
    <cfRule type="expression" dxfId="1756" priority="1722">
      <formula>L435="NO CUMPLE"</formula>
    </cfRule>
    <cfRule type="expression" dxfId="1755" priority="1723">
      <formula>L435="CUMPLE"</formula>
    </cfRule>
  </conditionalFormatting>
  <conditionalFormatting sqref="K434">
    <cfRule type="expression" dxfId="1754" priority="1720">
      <formula>J434="NO CUMPLE"</formula>
    </cfRule>
    <cfRule type="expression" dxfId="1753" priority="1721">
      <formula>J434="CUMPLE"</formula>
    </cfRule>
  </conditionalFormatting>
  <conditionalFormatting sqref="K435:K436">
    <cfRule type="expression" dxfId="1752" priority="1718">
      <formula>J435="NO CUMPLE"</formula>
    </cfRule>
    <cfRule type="expression" dxfId="1751" priority="1719">
      <formula>J435="CUMPLE"</formula>
    </cfRule>
  </conditionalFormatting>
  <conditionalFormatting sqref="M437">
    <cfRule type="expression" dxfId="1750" priority="1716">
      <formula>L437="NO CUMPLE"</formula>
    </cfRule>
    <cfRule type="expression" dxfId="1749" priority="1717">
      <formula>L437="CUMPLE"</formula>
    </cfRule>
  </conditionalFormatting>
  <conditionalFormatting sqref="L437 L439">
    <cfRule type="cellIs" dxfId="1748" priority="1714" operator="equal">
      <formula>"NO CUMPLE"</formula>
    </cfRule>
    <cfRule type="cellIs" dxfId="1747" priority="1715" operator="equal">
      <formula>"CUMPLE"</formula>
    </cfRule>
  </conditionalFormatting>
  <conditionalFormatting sqref="M438">
    <cfRule type="expression" dxfId="1746" priority="1712">
      <formula>L438="NO CUMPLE"</formula>
    </cfRule>
    <cfRule type="expression" dxfId="1745" priority="1713">
      <formula>L438="CUMPLE"</formula>
    </cfRule>
  </conditionalFormatting>
  <conditionalFormatting sqref="K437">
    <cfRule type="expression" dxfId="1744" priority="1710">
      <formula>J437="NO CUMPLE"</formula>
    </cfRule>
    <cfRule type="expression" dxfId="1743" priority="1711">
      <formula>J437="CUMPLE"</formula>
    </cfRule>
  </conditionalFormatting>
  <conditionalFormatting sqref="K438:K439">
    <cfRule type="expression" dxfId="1742" priority="1708">
      <formula>J438="NO CUMPLE"</formula>
    </cfRule>
    <cfRule type="expression" dxfId="1741" priority="1709">
      <formula>J438="CUMPLE"</formula>
    </cfRule>
  </conditionalFormatting>
  <conditionalFormatting sqref="M440">
    <cfRule type="expression" dxfId="1740" priority="1706">
      <formula>L440="NO CUMPLE"</formula>
    </cfRule>
    <cfRule type="expression" dxfId="1739" priority="1707">
      <formula>L440="CUMPLE"</formula>
    </cfRule>
  </conditionalFormatting>
  <conditionalFormatting sqref="L440:L442">
    <cfRule type="cellIs" dxfId="1738" priority="1704" operator="equal">
      <formula>"NO CUMPLE"</formula>
    </cfRule>
    <cfRule type="cellIs" dxfId="1737" priority="1705" operator="equal">
      <formula>"CUMPLE"</formula>
    </cfRule>
  </conditionalFormatting>
  <conditionalFormatting sqref="M441">
    <cfRule type="expression" dxfId="1736" priority="1702">
      <formula>L441="NO CUMPLE"</formula>
    </cfRule>
    <cfRule type="expression" dxfId="1735" priority="1703">
      <formula>L441="CUMPLE"</formula>
    </cfRule>
  </conditionalFormatting>
  <conditionalFormatting sqref="K440">
    <cfRule type="expression" dxfId="1734" priority="1700">
      <formula>J440="NO CUMPLE"</formula>
    </cfRule>
    <cfRule type="expression" dxfId="1733" priority="1701">
      <formula>J440="CUMPLE"</formula>
    </cfRule>
  </conditionalFormatting>
  <conditionalFormatting sqref="K441:K442">
    <cfRule type="expression" dxfId="1732" priority="1698">
      <formula>J441="NO CUMPLE"</formula>
    </cfRule>
    <cfRule type="expression" dxfId="1731" priority="1699">
      <formula>J441="CUMPLE"</formula>
    </cfRule>
  </conditionalFormatting>
  <conditionalFormatting sqref="M443">
    <cfRule type="expression" dxfId="1730" priority="1696">
      <formula>L443="NO CUMPLE"</formula>
    </cfRule>
    <cfRule type="expression" dxfId="1729" priority="1697">
      <formula>L443="CUMPLE"</formula>
    </cfRule>
  </conditionalFormatting>
  <conditionalFormatting sqref="L443:L445">
    <cfRule type="cellIs" dxfId="1728" priority="1694" operator="equal">
      <formula>"NO CUMPLE"</formula>
    </cfRule>
    <cfRule type="cellIs" dxfId="1727" priority="1695" operator="equal">
      <formula>"CUMPLE"</formula>
    </cfRule>
  </conditionalFormatting>
  <conditionalFormatting sqref="M444">
    <cfRule type="expression" dxfId="1726" priority="1692">
      <formula>L444="NO CUMPLE"</formula>
    </cfRule>
    <cfRule type="expression" dxfId="1725" priority="1693">
      <formula>L444="CUMPLE"</formula>
    </cfRule>
  </conditionalFormatting>
  <conditionalFormatting sqref="K443">
    <cfRule type="expression" dxfId="1724" priority="1690">
      <formula>J443="NO CUMPLE"</formula>
    </cfRule>
    <cfRule type="expression" dxfId="1723" priority="1691">
      <formula>J443="CUMPLE"</formula>
    </cfRule>
  </conditionalFormatting>
  <conditionalFormatting sqref="K444:K445">
    <cfRule type="expression" dxfId="1722" priority="1688">
      <formula>J444="NO CUMPLE"</formula>
    </cfRule>
    <cfRule type="expression" dxfId="1721" priority="1689">
      <formula>J444="CUMPLE"</formula>
    </cfRule>
  </conditionalFormatting>
  <conditionalFormatting sqref="J435">
    <cfRule type="cellIs" dxfId="1720" priority="1686" operator="equal">
      <formula>"NO CUMPLE"</formula>
    </cfRule>
    <cfRule type="cellIs" dxfId="1719" priority="1687" operator="equal">
      <formula>"CUMPLE"</formula>
    </cfRule>
  </conditionalFormatting>
  <conditionalFormatting sqref="J436">
    <cfRule type="cellIs" dxfId="1718" priority="1684" operator="equal">
      <formula>"NO CUMPLE"</formula>
    </cfRule>
    <cfRule type="cellIs" dxfId="1717" priority="1685" operator="equal">
      <formula>"CUMPLE"</formula>
    </cfRule>
  </conditionalFormatting>
  <conditionalFormatting sqref="L434">
    <cfRule type="cellIs" dxfId="1716" priority="1682" operator="equal">
      <formula>"NO CUMPLE"</formula>
    </cfRule>
    <cfRule type="cellIs" dxfId="1715" priority="1683" operator="equal">
      <formula>"CUMPLE"</formula>
    </cfRule>
  </conditionalFormatting>
  <conditionalFormatting sqref="J434">
    <cfRule type="cellIs" dxfId="1714" priority="1680" operator="equal">
      <formula>"NO CUMPLE"</formula>
    </cfRule>
    <cfRule type="cellIs" dxfId="1713" priority="1681" operator="equal">
      <formula>"CUMPLE"</formula>
    </cfRule>
  </conditionalFormatting>
  <conditionalFormatting sqref="L435">
    <cfRule type="cellIs" dxfId="1712" priority="1678" operator="equal">
      <formula>"NO CUMPLE"</formula>
    </cfRule>
    <cfRule type="cellIs" dxfId="1711" priority="1679" operator="equal">
      <formula>"CUMPLE"</formula>
    </cfRule>
  </conditionalFormatting>
  <conditionalFormatting sqref="L438">
    <cfRule type="cellIs" dxfId="1710" priority="1676" operator="equal">
      <formula>"NO CUMPLE"</formula>
    </cfRule>
    <cfRule type="cellIs" dxfId="1709" priority="1677" operator="equal">
      <formula>"CUMPLE"</formula>
    </cfRule>
  </conditionalFormatting>
  <conditionalFormatting sqref="J439">
    <cfRule type="cellIs" dxfId="1708" priority="1674" operator="equal">
      <formula>"NO CUMPLE"</formula>
    </cfRule>
    <cfRule type="cellIs" dxfId="1707" priority="1675" operator="equal">
      <formula>"CUMPLE"</formula>
    </cfRule>
  </conditionalFormatting>
  <conditionalFormatting sqref="M431">
    <cfRule type="expression" dxfId="1706" priority="1672">
      <formula>L431="NO CUMPLE"</formula>
    </cfRule>
    <cfRule type="expression" dxfId="1705" priority="1673">
      <formula>L431="CUMPLE"</formula>
    </cfRule>
  </conditionalFormatting>
  <conditionalFormatting sqref="L433">
    <cfRule type="cellIs" dxfId="1704" priority="1670" operator="equal">
      <formula>"NO CUMPLE"</formula>
    </cfRule>
    <cfRule type="cellIs" dxfId="1703" priority="1671" operator="equal">
      <formula>"CUMPLE"</formula>
    </cfRule>
  </conditionalFormatting>
  <conditionalFormatting sqref="M432">
    <cfRule type="expression" dxfId="1702" priority="1668">
      <formula>L432="NO CUMPLE"</formula>
    </cfRule>
    <cfRule type="expression" dxfId="1701" priority="1669">
      <formula>L432="CUMPLE"</formula>
    </cfRule>
  </conditionalFormatting>
  <conditionalFormatting sqref="K431">
    <cfRule type="expression" dxfId="1700" priority="1666">
      <formula>J431="NO CUMPLE"</formula>
    </cfRule>
    <cfRule type="expression" dxfId="1699" priority="1667">
      <formula>J431="CUMPLE"</formula>
    </cfRule>
  </conditionalFormatting>
  <conditionalFormatting sqref="K432:K433">
    <cfRule type="expression" dxfId="1698" priority="1664">
      <formula>J432="NO CUMPLE"</formula>
    </cfRule>
    <cfRule type="expression" dxfId="1697" priority="1665">
      <formula>J432="CUMPLE"</formula>
    </cfRule>
  </conditionalFormatting>
  <conditionalFormatting sqref="J432">
    <cfRule type="cellIs" dxfId="1696" priority="1662" operator="equal">
      <formula>"NO CUMPLE"</formula>
    </cfRule>
    <cfRule type="cellIs" dxfId="1695" priority="1663" operator="equal">
      <formula>"CUMPLE"</formula>
    </cfRule>
  </conditionalFormatting>
  <conditionalFormatting sqref="J433">
    <cfRule type="cellIs" dxfId="1694" priority="1660" operator="equal">
      <formula>"NO CUMPLE"</formula>
    </cfRule>
    <cfRule type="cellIs" dxfId="1693" priority="1661" operator="equal">
      <formula>"CUMPLE"</formula>
    </cfRule>
  </conditionalFormatting>
  <conditionalFormatting sqref="L431">
    <cfRule type="cellIs" dxfId="1692" priority="1658" operator="equal">
      <formula>"NO CUMPLE"</formula>
    </cfRule>
    <cfRule type="cellIs" dxfId="1691" priority="1659" operator="equal">
      <formula>"CUMPLE"</formula>
    </cfRule>
  </conditionalFormatting>
  <conditionalFormatting sqref="J431">
    <cfRule type="cellIs" dxfId="1690" priority="1656" operator="equal">
      <formula>"NO CUMPLE"</formula>
    </cfRule>
    <cfRule type="cellIs" dxfId="1689" priority="1657" operator="equal">
      <formula>"CUMPLE"</formula>
    </cfRule>
  </conditionalFormatting>
  <conditionalFormatting sqref="L432">
    <cfRule type="cellIs" dxfId="1688" priority="1654" operator="equal">
      <formula>"NO CUMPLE"</formula>
    </cfRule>
    <cfRule type="cellIs" dxfId="1687" priority="1655" operator="equal">
      <formula>"CUMPLE"</formula>
    </cfRule>
  </conditionalFormatting>
  <conditionalFormatting sqref="J481">
    <cfRule type="cellIs" dxfId="1686" priority="1652" operator="equal">
      <formula>"NO CUMPLE"</formula>
    </cfRule>
    <cfRule type="cellIs" dxfId="1685" priority="1653" operator="equal">
      <formula>"CUMPLE"</formula>
    </cfRule>
  </conditionalFormatting>
  <conditionalFormatting sqref="J482">
    <cfRule type="cellIs" dxfId="1684" priority="1650" operator="equal">
      <formula>"NO CUMPLE"</formula>
    </cfRule>
    <cfRule type="cellIs" dxfId="1683" priority="1651" operator="equal">
      <formula>"CUMPLE"</formula>
    </cfRule>
  </conditionalFormatting>
  <conditionalFormatting sqref="J484">
    <cfRule type="cellIs" dxfId="1682" priority="1648" operator="equal">
      <formula>"NO CUMPLE"</formula>
    </cfRule>
    <cfRule type="cellIs" dxfId="1681" priority="1649" operator="equal">
      <formula>"CUMPLE"</formula>
    </cfRule>
  </conditionalFormatting>
  <conditionalFormatting sqref="J485:J486">
    <cfRule type="cellIs" dxfId="1680" priority="1646" operator="equal">
      <formula>"NO CUMPLE"</formula>
    </cfRule>
    <cfRule type="cellIs" dxfId="1679" priority="1647" operator="equal">
      <formula>"CUMPLE"</formula>
    </cfRule>
  </conditionalFormatting>
  <conditionalFormatting sqref="J487">
    <cfRule type="cellIs" dxfId="1678" priority="1644" operator="equal">
      <formula>"NO CUMPLE"</formula>
    </cfRule>
    <cfRule type="cellIs" dxfId="1677" priority="1645" operator="equal">
      <formula>"CUMPLE"</formula>
    </cfRule>
  </conditionalFormatting>
  <conditionalFormatting sqref="J488:J489">
    <cfRule type="cellIs" dxfId="1676" priority="1642" operator="equal">
      <formula>"NO CUMPLE"</formula>
    </cfRule>
    <cfRule type="cellIs" dxfId="1675" priority="1643" operator="equal">
      <formula>"CUMPLE"</formula>
    </cfRule>
  </conditionalFormatting>
  <conditionalFormatting sqref="M478">
    <cfRule type="expression" dxfId="1674" priority="1640">
      <formula>L478="NO CUMPLE"</formula>
    </cfRule>
    <cfRule type="expression" dxfId="1673" priority="1641">
      <formula>L478="CUMPLE"</formula>
    </cfRule>
  </conditionalFormatting>
  <conditionalFormatting sqref="L480">
    <cfRule type="cellIs" dxfId="1672" priority="1638" operator="equal">
      <formula>"NO CUMPLE"</formula>
    </cfRule>
    <cfRule type="cellIs" dxfId="1671" priority="1639" operator="equal">
      <formula>"CUMPLE"</formula>
    </cfRule>
  </conditionalFormatting>
  <conditionalFormatting sqref="M479">
    <cfRule type="expression" dxfId="1670" priority="1636">
      <formula>L479="NO CUMPLE"</formula>
    </cfRule>
    <cfRule type="expression" dxfId="1669" priority="1637">
      <formula>L479="CUMPLE"</formula>
    </cfRule>
  </conditionalFormatting>
  <conditionalFormatting sqref="K478">
    <cfRule type="expression" dxfId="1668" priority="1634">
      <formula>J478="NO CUMPLE"</formula>
    </cfRule>
    <cfRule type="expression" dxfId="1667" priority="1635">
      <formula>J478="CUMPLE"</formula>
    </cfRule>
  </conditionalFormatting>
  <conditionalFormatting sqref="K479:K480">
    <cfRule type="expression" dxfId="1666" priority="1632">
      <formula>J479="NO CUMPLE"</formula>
    </cfRule>
    <cfRule type="expression" dxfId="1665" priority="1633">
      <formula>J479="CUMPLE"</formula>
    </cfRule>
  </conditionalFormatting>
  <conditionalFormatting sqref="M481">
    <cfRule type="expression" dxfId="1664" priority="1630">
      <formula>L481="NO CUMPLE"</formula>
    </cfRule>
    <cfRule type="expression" dxfId="1663" priority="1631">
      <formula>L481="CUMPLE"</formula>
    </cfRule>
  </conditionalFormatting>
  <conditionalFormatting sqref="L481 L483">
    <cfRule type="cellIs" dxfId="1662" priority="1628" operator="equal">
      <formula>"NO CUMPLE"</formula>
    </cfRule>
    <cfRule type="cellIs" dxfId="1661" priority="1629" operator="equal">
      <formula>"CUMPLE"</formula>
    </cfRule>
  </conditionalFormatting>
  <conditionalFormatting sqref="M482">
    <cfRule type="expression" dxfId="1660" priority="1626">
      <formula>L482="NO CUMPLE"</formula>
    </cfRule>
    <cfRule type="expression" dxfId="1659" priority="1627">
      <formula>L482="CUMPLE"</formula>
    </cfRule>
  </conditionalFormatting>
  <conditionalFormatting sqref="K481">
    <cfRule type="expression" dxfId="1658" priority="1624">
      <formula>J481="NO CUMPLE"</formula>
    </cfRule>
    <cfRule type="expression" dxfId="1657" priority="1625">
      <formula>J481="CUMPLE"</formula>
    </cfRule>
  </conditionalFormatting>
  <conditionalFormatting sqref="K482:K483">
    <cfRule type="expression" dxfId="1656" priority="1622">
      <formula>J482="NO CUMPLE"</formula>
    </cfRule>
    <cfRule type="expression" dxfId="1655" priority="1623">
      <formula>J482="CUMPLE"</formula>
    </cfRule>
  </conditionalFormatting>
  <conditionalFormatting sqref="M484">
    <cfRule type="expression" dxfId="1654" priority="1620">
      <formula>L484="NO CUMPLE"</formula>
    </cfRule>
    <cfRule type="expression" dxfId="1653" priority="1621">
      <formula>L484="CUMPLE"</formula>
    </cfRule>
  </conditionalFormatting>
  <conditionalFormatting sqref="L484:L486">
    <cfRule type="cellIs" dxfId="1652" priority="1618" operator="equal">
      <formula>"NO CUMPLE"</formula>
    </cfRule>
    <cfRule type="cellIs" dxfId="1651" priority="1619" operator="equal">
      <formula>"CUMPLE"</formula>
    </cfRule>
  </conditionalFormatting>
  <conditionalFormatting sqref="M485">
    <cfRule type="expression" dxfId="1650" priority="1616">
      <formula>L485="NO CUMPLE"</formula>
    </cfRule>
    <cfRule type="expression" dxfId="1649" priority="1617">
      <formula>L485="CUMPLE"</formula>
    </cfRule>
  </conditionalFormatting>
  <conditionalFormatting sqref="K484">
    <cfRule type="expression" dxfId="1648" priority="1614">
      <formula>J484="NO CUMPLE"</formula>
    </cfRule>
    <cfRule type="expression" dxfId="1647" priority="1615">
      <formula>J484="CUMPLE"</formula>
    </cfRule>
  </conditionalFormatting>
  <conditionalFormatting sqref="K485:K486">
    <cfRule type="expression" dxfId="1646" priority="1612">
      <formula>J485="NO CUMPLE"</formula>
    </cfRule>
    <cfRule type="expression" dxfId="1645" priority="1613">
      <formula>J485="CUMPLE"</formula>
    </cfRule>
  </conditionalFormatting>
  <conditionalFormatting sqref="M487">
    <cfRule type="expression" dxfId="1644" priority="1610">
      <formula>L487="NO CUMPLE"</formula>
    </cfRule>
    <cfRule type="expression" dxfId="1643" priority="1611">
      <formula>L487="CUMPLE"</formula>
    </cfRule>
  </conditionalFormatting>
  <conditionalFormatting sqref="L487:L489">
    <cfRule type="cellIs" dxfId="1642" priority="1608" operator="equal">
      <formula>"NO CUMPLE"</formula>
    </cfRule>
    <cfRule type="cellIs" dxfId="1641" priority="1609" operator="equal">
      <formula>"CUMPLE"</formula>
    </cfRule>
  </conditionalFormatting>
  <conditionalFormatting sqref="M488">
    <cfRule type="expression" dxfId="1640" priority="1606">
      <formula>L488="NO CUMPLE"</formula>
    </cfRule>
    <cfRule type="expression" dxfId="1639" priority="1607">
      <formula>L488="CUMPLE"</formula>
    </cfRule>
  </conditionalFormatting>
  <conditionalFormatting sqref="K487">
    <cfRule type="expression" dxfId="1638" priority="1604">
      <formula>J487="NO CUMPLE"</formula>
    </cfRule>
    <cfRule type="expression" dxfId="1637" priority="1605">
      <formula>J487="CUMPLE"</formula>
    </cfRule>
  </conditionalFormatting>
  <conditionalFormatting sqref="K488:K489">
    <cfRule type="expression" dxfId="1636" priority="1602">
      <formula>J488="NO CUMPLE"</formula>
    </cfRule>
    <cfRule type="expression" dxfId="1635" priority="1603">
      <formula>J488="CUMPLE"</formula>
    </cfRule>
  </conditionalFormatting>
  <conditionalFormatting sqref="J479">
    <cfRule type="cellIs" dxfId="1634" priority="1600" operator="equal">
      <formula>"NO CUMPLE"</formula>
    </cfRule>
    <cfRule type="cellIs" dxfId="1633" priority="1601" operator="equal">
      <formula>"CUMPLE"</formula>
    </cfRule>
  </conditionalFormatting>
  <conditionalFormatting sqref="J480">
    <cfRule type="cellIs" dxfId="1632" priority="1598" operator="equal">
      <formula>"NO CUMPLE"</formula>
    </cfRule>
    <cfRule type="cellIs" dxfId="1631" priority="1599" operator="equal">
      <formula>"CUMPLE"</formula>
    </cfRule>
  </conditionalFormatting>
  <conditionalFormatting sqref="L478">
    <cfRule type="cellIs" dxfId="1630" priority="1596" operator="equal">
      <formula>"NO CUMPLE"</formula>
    </cfRule>
    <cfRule type="cellIs" dxfId="1629" priority="1597" operator="equal">
      <formula>"CUMPLE"</formula>
    </cfRule>
  </conditionalFormatting>
  <conditionalFormatting sqref="J478">
    <cfRule type="cellIs" dxfId="1628" priority="1594" operator="equal">
      <formula>"NO CUMPLE"</formula>
    </cfRule>
    <cfRule type="cellIs" dxfId="1627" priority="1595" operator="equal">
      <formula>"CUMPLE"</formula>
    </cfRule>
  </conditionalFormatting>
  <conditionalFormatting sqref="L479">
    <cfRule type="cellIs" dxfId="1626" priority="1592" operator="equal">
      <formula>"NO CUMPLE"</formula>
    </cfRule>
    <cfRule type="cellIs" dxfId="1625" priority="1593" operator="equal">
      <formula>"CUMPLE"</formula>
    </cfRule>
  </conditionalFormatting>
  <conditionalFormatting sqref="L482">
    <cfRule type="cellIs" dxfId="1624" priority="1590" operator="equal">
      <formula>"NO CUMPLE"</formula>
    </cfRule>
    <cfRule type="cellIs" dxfId="1623" priority="1591" operator="equal">
      <formula>"CUMPLE"</formula>
    </cfRule>
  </conditionalFormatting>
  <conditionalFormatting sqref="J483">
    <cfRule type="cellIs" dxfId="1622" priority="1588" operator="equal">
      <formula>"NO CUMPLE"</formula>
    </cfRule>
    <cfRule type="cellIs" dxfId="1621" priority="1589" operator="equal">
      <formula>"CUMPLE"</formula>
    </cfRule>
  </conditionalFormatting>
  <conditionalFormatting sqref="M475">
    <cfRule type="expression" dxfId="1620" priority="1586">
      <formula>L475="NO CUMPLE"</formula>
    </cfRule>
    <cfRule type="expression" dxfId="1619" priority="1587">
      <formula>L475="CUMPLE"</formula>
    </cfRule>
  </conditionalFormatting>
  <conditionalFormatting sqref="L477">
    <cfRule type="cellIs" dxfId="1618" priority="1584" operator="equal">
      <formula>"NO CUMPLE"</formula>
    </cfRule>
    <cfRule type="cellIs" dxfId="1617" priority="1585" operator="equal">
      <formula>"CUMPLE"</formula>
    </cfRule>
  </conditionalFormatting>
  <conditionalFormatting sqref="M476">
    <cfRule type="expression" dxfId="1616" priority="1582">
      <formula>L476="NO CUMPLE"</formula>
    </cfRule>
    <cfRule type="expression" dxfId="1615" priority="1583">
      <formula>L476="CUMPLE"</formula>
    </cfRule>
  </conditionalFormatting>
  <conditionalFormatting sqref="K475">
    <cfRule type="expression" dxfId="1614" priority="1580">
      <formula>J475="NO CUMPLE"</formula>
    </cfRule>
    <cfRule type="expression" dxfId="1613" priority="1581">
      <formula>J475="CUMPLE"</formula>
    </cfRule>
  </conditionalFormatting>
  <conditionalFormatting sqref="K476:K477">
    <cfRule type="expression" dxfId="1612" priority="1578">
      <formula>J476="NO CUMPLE"</formula>
    </cfRule>
    <cfRule type="expression" dxfId="1611" priority="1579">
      <formula>J476="CUMPLE"</formula>
    </cfRule>
  </conditionalFormatting>
  <conditionalFormatting sqref="J476">
    <cfRule type="cellIs" dxfId="1610" priority="1576" operator="equal">
      <formula>"NO CUMPLE"</formula>
    </cfRule>
    <cfRule type="cellIs" dxfId="1609" priority="1577" operator="equal">
      <formula>"CUMPLE"</formula>
    </cfRule>
  </conditionalFormatting>
  <conditionalFormatting sqref="J477">
    <cfRule type="cellIs" dxfId="1608" priority="1574" operator="equal">
      <formula>"NO CUMPLE"</formula>
    </cfRule>
    <cfRule type="cellIs" dxfId="1607" priority="1575" operator="equal">
      <formula>"CUMPLE"</formula>
    </cfRule>
  </conditionalFormatting>
  <conditionalFormatting sqref="L475">
    <cfRule type="cellIs" dxfId="1606" priority="1572" operator="equal">
      <formula>"NO CUMPLE"</formula>
    </cfRule>
    <cfRule type="cellIs" dxfId="1605" priority="1573" operator="equal">
      <formula>"CUMPLE"</formula>
    </cfRule>
  </conditionalFormatting>
  <conditionalFormatting sqref="J475">
    <cfRule type="cellIs" dxfId="1604" priority="1570" operator="equal">
      <formula>"NO CUMPLE"</formula>
    </cfRule>
    <cfRule type="cellIs" dxfId="1603" priority="1571" operator="equal">
      <formula>"CUMPLE"</formula>
    </cfRule>
  </conditionalFormatting>
  <conditionalFormatting sqref="L476">
    <cfRule type="cellIs" dxfId="1602" priority="1568" operator="equal">
      <formula>"NO CUMPLE"</formula>
    </cfRule>
    <cfRule type="cellIs" dxfId="1601" priority="1569" operator="equal">
      <formula>"CUMPLE"</formula>
    </cfRule>
  </conditionalFormatting>
  <conditionalFormatting sqref="J503">
    <cfRule type="cellIs" dxfId="1600" priority="1566" operator="equal">
      <formula>"NO CUMPLE"</formula>
    </cfRule>
    <cfRule type="cellIs" dxfId="1599" priority="1567" operator="equal">
      <formula>"CUMPLE"</formula>
    </cfRule>
  </conditionalFormatting>
  <conditionalFormatting sqref="J504">
    <cfRule type="cellIs" dxfId="1598" priority="1564" operator="equal">
      <formula>"NO CUMPLE"</formula>
    </cfRule>
    <cfRule type="cellIs" dxfId="1597" priority="1565" operator="equal">
      <formula>"CUMPLE"</formula>
    </cfRule>
  </conditionalFormatting>
  <conditionalFormatting sqref="J506">
    <cfRule type="cellIs" dxfId="1596" priority="1562" operator="equal">
      <formula>"NO CUMPLE"</formula>
    </cfRule>
    <cfRule type="cellIs" dxfId="1595" priority="1563" operator="equal">
      <formula>"CUMPLE"</formula>
    </cfRule>
  </conditionalFormatting>
  <conditionalFormatting sqref="J507:J508">
    <cfRule type="cellIs" dxfId="1594" priority="1560" operator="equal">
      <formula>"NO CUMPLE"</formula>
    </cfRule>
    <cfRule type="cellIs" dxfId="1593" priority="1561" operator="equal">
      <formula>"CUMPLE"</formula>
    </cfRule>
  </conditionalFormatting>
  <conditionalFormatting sqref="J509">
    <cfRule type="cellIs" dxfId="1592" priority="1558" operator="equal">
      <formula>"NO CUMPLE"</formula>
    </cfRule>
    <cfRule type="cellIs" dxfId="1591" priority="1559" operator="equal">
      <formula>"CUMPLE"</formula>
    </cfRule>
  </conditionalFormatting>
  <conditionalFormatting sqref="J510:J511">
    <cfRule type="cellIs" dxfId="1590" priority="1556" operator="equal">
      <formula>"NO CUMPLE"</formula>
    </cfRule>
    <cfRule type="cellIs" dxfId="1589" priority="1557" operator="equal">
      <formula>"CUMPLE"</formula>
    </cfRule>
  </conditionalFormatting>
  <conditionalFormatting sqref="M500">
    <cfRule type="expression" dxfId="1588" priority="1554">
      <formula>L500="NO CUMPLE"</formula>
    </cfRule>
    <cfRule type="expression" dxfId="1587" priority="1555">
      <formula>L500="CUMPLE"</formula>
    </cfRule>
  </conditionalFormatting>
  <conditionalFormatting sqref="L502">
    <cfRule type="cellIs" dxfId="1586" priority="1552" operator="equal">
      <formula>"NO CUMPLE"</formula>
    </cfRule>
    <cfRule type="cellIs" dxfId="1585" priority="1553" operator="equal">
      <formula>"CUMPLE"</formula>
    </cfRule>
  </conditionalFormatting>
  <conditionalFormatting sqref="M501">
    <cfRule type="expression" dxfId="1584" priority="1550">
      <formula>L501="NO CUMPLE"</formula>
    </cfRule>
    <cfRule type="expression" dxfId="1583" priority="1551">
      <formula>L501="CUMPLE"</formula>
    </cfRule>
  </conditionalFormatting>
  <conditionalFormatting sqref="K500">
    <cfRule type="expression" dxfId="1582" priority="1548">
      <formula>J500="NO CUMPLE"</formula>
    </cfRule>
    <cfRule type="expression" dxfId="1581" priority="1549">
      <formula>J500="CUMPLE"</formula>
    </cfRule>
  </conditionalFormatting>
  <conditionalFormatting sqref="K501:K502">
    <cfRule type="expression" dxfId="1580" priority="1546">
      <formula>J501="NO CUMPLE"</formula>
    </cfRule>
    <cfRule type="expression" dxfId="1579" priority="1547">
      <formula>J501="CUMPLE"</formula>
    </cfRule>
  </conditionalFormatting>
  <conditionalFormatting sqref="M503">
    <cfRule type="expression" dxfId="1578" priority="1544">
      <formula>L503="NO CUMPLE"</formula>
    </cfRule>
    <cfRule type="expression" dxfId="1577" priority="1545">
      <formula>L503="CUMPLE"</formula>
    </cfRule>
  </conditionalFormatting>
  <conditionalFormatting sqref="L503 L505">
    <cfRule type="cellIs" dxfId="1576" priority="1542" operator="equal">
      <formula>"NO CUMPLE"</formula>
    </cfRule>
    <cfRule type="cellIs" dxfId="1575" priority="1543" operator="equal">
      <formula>"CUMPLE"</formula>
    </cfRule>
  </conditionalFormatting>
  <conditionalFormatting sqref="M504">
    <cfRule type="expression" dxfId="1574" priority="1540">
      <formula>L504="NO CUMPLE"</formula>
    </cfRule>
    <cfRule type="expression" dxfId="1573" priority="1541">
      <formula>L504="CUMPLE"</formula>
    </cfRule>
  </conditionalFormatting>
  <conditionalFormatting sqref="K503">
    <cfRule type="expression" dxfId="1572" priority="1538">
      <formula>J503="NO CUMPLE"</formula>
    </cfRule>
    <cfRule type="expression" dxfId="1571" priority="1539">
      <formula>J503="CUMPLE"</formula>
    </cfRule>
  </conditionalFormatting>
  <conditionalFormatting sqref="K504:K505">
    <cfRule type="expression" dxfId="1570" priority="1536">
      <formula>J504="NO CUMPLE"</formula>
    </cfRule>
    <cfRule type="expression" dxfId="1569" priority="1537">
      <formula>J504="CUMPLE"</formula>
    </cfRule>
  </conditionalFormatting>
  <conditionalFormatting sqref="M506">
    <cfRule type="expression" dxfId="1568" priority="1534">
      <formula>L506="NO CUMPLE"</formula>
    </cfRule>
    <cfRule type="expression" dxfId="1567" priority="1535">
      <formula>L506="CUMPLE"</formula>
    </cfRule>
  </conditionalFormatting>
  <conditionalFormatting sqref="L506:L508">
    <cfRule type="cellIs" dxfId="1566" priority="1532" operator="equal">
      <formula>"NO CUMPLE"</formula>
    </cfRule>
    <cfRule type="cellIs" dxfId="1565" priority="1533" operator="equal">
      <formula>"CUMPLE"</formula>
    </cfRule>
  </conditionalFormatting>
  <conditionalFormatting sqref="M507">
    <cfRule type="expression" dxfId="1564" priority="1530">
      <formula>L507="NO CUMPLE"</formula>
    </cfRule>
    <cfRule type="expression" dxfId="1563" priority="1531">
      <formula>L507="CUMPLE"</formula>
    </cfRule>
  </conditionalFormatting>
  <conditionalFormatting sqref="K506">
    <cfRule type="expression" dxfId="1562" priority="1528">
      <formula>J506="NO CUMPLE"</formula>
    </cfRule>
    <cfRule type="expression" dxfId="1561" priority="1529">
      <formula>J506="CUMPLE"</formula>
    </cfRule>
  </conditionalFormatting>
  <conditionalFormatting sqref="K507:K508">
    <cfRule type="expression" dxfId="1560" priority="1526">
      <formula>J507="NO CUMPLE"</formula>
    </cfRule>
    <cfRule type="expression" dxfId="1559" priority="1527">
      <formula>J507="CUMPLE"</formula>
    </cfRule>
  </conditionalFormatting>
  <conditionalFormatting sqref="M509">
    <cfRule type="expression" dxfId="1558" priority="1524">
      <formula>L509="NO CUMPLE"</formula>
    </cfRule>
    <cfRule type="expression" dxfId="1557" priority="1525">
      <formula>L509="CUMPLE"</formula>
    </cfRule>
  </conditionalFormatting>
  <conditionalFormatting sqref="L509:L511">
    <cfRule type="cellIs" dxfId="1556" priority="1522" operator="equal">
      <formula>"NO CUMPLE"</formula>
    </cfRule>
    <cfRule type="cellIs" dxfId="1555" priority="1523" operator="equal">
      <formula>"CUMPLE"</formula>
    </cfRule>
  </conditionalFormatting>
  <conditionalFormatting sqref="M510">
    <cfRule type="expression" dxfId="1554" priority="1520">
      <formula>L510="NO CUMPLE"</formula>
    </cfRule>
    <cfRule type="expression" dxfId="1553" priority="1521">
      <formula>L510="CUMPLE"</formula>
    </cfRule>
  </conditionalFormatting>
  <conditionalFormatting sqref="K509">
    <cfRule type="expression" dxfId="1552" priority="1518">
      <formula>J509="NO CUMPLE"</formula>
    </cfRule>
    <cfRule type="expression" dxfId="1551" priority="1519">
      <formula>J509="CUMPLE"</formula>
    </cfRule>
  </conditionalFormatting>
  <conditionalFormatting sqref="K510:K511">
    <cfRule type="expression" dxfId="1550" priority="1516">
      <formula>J510="NO CUMPLE"</formula>
    </cfRule>
    <cfRule type="expression" dxfId="1549" priority="1517">
      <formula>J510="CUMPLE"</formula>
    </cfRule>
  </conditionalFormatting>
  <conditionalFormatting sqref="J501">
    <cfRule type="cellIs" dxfId="1548" priority="1514" operator="equal">
      <formula>"NO CUMPLE"</formula>
    </cfRule>
    <cfRule type="cellIs" dxfId="1547" priority="1515" operator="equal">
      <formula>"CUMPLE"</formula>
    </cfRule>
  </conditionalFormatting>
  <conditionalFormatting sqref="J502">
    <cfRule type="cellIs" dxfId="1546" priority="1512" operator="equal">
      <formula>"NO CUMPLE"</formula>
    </cfRule>
    <cfRule type="cellIs" dxfId="1545" priority="1513" operator="equal">
      <formula>"CUMPLE"</formula>
    </cfRule>
  </conditionalFormatting>
  <conditionalFormatting sqref="L500">
    <cfRule type="cellIs" dxfId="1544" priority="1510" operator="equal">
      <formula>"NO CUMPLE"</formula>
    </cfRule>
    <cfRule type="cellIs" dxfId="1543" priority="1511" operator="equal">
      <formula>"CUMPLE"</formula>
    </cfRule>
  </conditionalFormatting>
  <conditionalFormatting sqref="J500">
    <cfRule type="cellIs" dxfId="1542" priority="1508" operator="equal">
      <formula>"NO CUMPLE"</formula>
    </cfRule>
    <cfRule type="cellIs" dxfId="1541" priority="1509" operator="equal">
      <formula>"CUMPLE"</formula>
    </cfRule>
  </conditionalFormatting>
  <conditionalFormatting sqref="L501">
    <cfRule type="cellIs" dxfId="1540" priority="1506" operator="equal">
      <formula>"NO CUMPLE"</formula>
    </cfRule>
    <cfRule type="cellIs" dxfId="1539" priority="1507" operator="equal">
      <formula>"CUMPLE"</formula>
    </cfRule>
  </conditionalFormatting>
  <conditionalFormatting sqref="L504">
    <cfRule type="cellIs" dxfId="1538" priority="1504" operator="equal">
      <formula>"NO CUMPLE"</formula>
    </cfRule>
    <cfRule type="cellIs" dxfId="1537" priority="1505" operator="equal">
      <formula>"CUMPLE"</formula>
    </cfRule>
  </conditionalFormatting>
  <conditionalFormatting sqref="J505">
    <cfRule type="cellIs" dxfId="1536" priority="1502" operator="equal">
      <formula>"NO CUMPLE"</formula>
    </cfRule>
    <cfRule type="cellIs" dxfId="1535" priority="1503" operator="equal">
      <formula>"CUMPLE"</formula>
    </cfRule>
  </conditionalFormatting>
  <conditionalFormatting sqref="M497">
    <cfRule type="expression" dxfId="1534" priority="1500">
      <formula>L497="NO CUMPLE"</formula>
    </cfRule>
    <cfRule type="expression" dxfId="1533" priority="1501">
      <formula>L497="CUMPLE"</formula>
    </cfRule>
  </conditionalFormatting>
  <conditionalFormatting sqref="L499">
    <cfRule type="cellIs" dxfId="1532" priority="1498" operator="equal">
      <formula>"NO CUMPLE"</formula>
    </cfRule>
    <cfRule type="cellIs" dxfId="1531" priority="1499" operator="equal">
      <formula>"CUMPLE"</formula>
    </cfRule>
  </conditionalFormatting>
  <conditionalFormatting sqref="M498">
    <cfRule type="expression" dxfId="1530" priority="1496">
      <formula>L498="NO CUMPLE"</formula>
    </cfRule>
    <cfRule type="expression" dxfId="1529" priority="1497">
      <formula>L498="CUMPLE"</formula>
    </cfRule>
  </conditionalFormatting>
  <conditionalFormatting sqref="K497">
    <cfRule type="expression" dxfId="1528" priority="1494">
      <formula>J497="NO CUMPLE"</formula>
    </cfRule>
    <cfRule type="expression" dxfId="1527" priority="1495">
      <formula>J497="CUMPLE"</formula>
    </cfRule>
  </conditionalFormatting>
  <conditionalFormatting sqref="K498:K499">
    <cfRule type="expression" dxfId="1526" priority="1492">
      <formula>J498="NO CUMPLE"</formula>
    </cfRule>
    <cfRule type="expression" dxfId="1525" priority="1493">
      <formula>J498="CUMPLE"</formula>
    </cfRule>
  </conditionalFormatting>
  <conditionalFormatting sqref="J498">
    <cfRule type="cellIs" dxfId="1524" priority="1490" operator="equal">
      <formula>"NO CUMPLE"</formula>
    </cfRule>
    <cfRule type="cellIs" dxfId="1523" priority="1491" operator="equal">
      <formula>"CUMPLE"</formula>
    </cfRule>
  </conditionalFormatting>
  <conditionalFormatting sqref="J499">
    <cfRule type="cellIs" dxfId="1522" priority="1488" operator="equal">
      <formula>"NO CUMPLE"</formula>
    </cfRule>
    <cfRule type="cellIs" dxfId="1521" priority="1489" operator="equal">
      <formula>"CUMPLE"</formula>
    </cfRule>
  </conditionalFormatting>
  <conditionalFormatting sqref="L497">
    <cfRule type="cellIs" dxfId="1520" priority="1486" operator="equal">
      <formula>"NO CUMPLE"</formula>
    </cfRule>
    <cfRule type="cellIs" dxfId="1519" priority="1487" operator="equal">
      <formula>"CUMPLE"</formula>
    </cfRule>
  </conditionalFormatting>
  <conditionalFormatting sqref="J497">
    <cfRule type="cellIs" dxfId="1518" priority="1484" operator="equal">
      <formula>"NO CUMPLE"</formula>
    </cfRule>
    <cfRule type="cellIs" dxfId="1517" priority="1485" operator="equal">
      <formula>"CUMPLE"</formula>
    </cfRule>
  </conditionalFormatting>
  <conditionalFormatting sqref="L498">
    <cfRule type="cellIs" dxfId="1516" priority="1482" operator="equal">
      <formula>"NO CUMPLE"</formula>
    </cfRule>
    <cfRule type="cellIs" dxfId="1515" priority="1483" operator="equal">
      <formula>"CUMPLE"</formula>
    </cfRule>
  </conditionalFormatting>
  <conditionalFormatting sqref="J239">
    <cfRule type="cellIs" dxfId="1514" priority="1480" operator="equal">
      <formula>"NO CUMPLE"</formula>
    </cfRule>
    <cfRule type="cellIs" dxfId="1513" priority="1481" operator="equal">
      <formula>"CUMPLE"</formula>
    </cfRule>
  </conditionalFormatting>
  <conditionalFormatting sqref="J240">
    <cfRule type="cellIs" dxfId="1512" priority="1478" operator="equal">
      <formula>"NO CUMPLE"</formula>
    </cfRule>
    <cfRule type="cellIs" dxfId="1511" priority="1479" operator="equal">
      <formula>"CUMPLE"</formula>
    </cfRule>
  </conditionalFormatting>
  <conditionalFormatting sqref="J242">
    <cfRule type="cellIs" dxfId="1510" priority="1476" operator="equal">
      <formula>"NO CUMPLE"</formula>
    </cfRule>
    <cfRule type="cellIs" dxfId="1509" priority="1477" operator="equal">
      <formula>"CUMPLE"</formula>
    </cfRule>
  </conditionalFormatting>
  <conditionalFormatting sqref="J243:J244">
    <cfRule type="cellIs" dxfId="1508" priority="1474" operator="equal">
      <formula>"NO CUMPLE"</formula>
    </cfRule>
    <cfRule type="cellIs" dxfId="1507" priority="1475" operator="equal">
      <formula>"CUMPLE"</formula>
    </cfRule>
  </conditionalFormatting>
  <conditionalFormatting sqref="J245">
    <cfRule type="cellIs" dxfId="1506" priority="1472" operator="equal">
      <formula>"NO CUMPLE"</formula>
    </cfRule>
    <cfRule type="cellIs" dxfId="1505" priority="1473" operator="equal">
      <formula>"CUMPLE"</formula>
    </cfRule>
  </conditionalFormatting>
  <conditionalFormatting sqref="J246:J247">
    <cfRule type="cellIs" dxfId="1504" priority="1470" operator="equal">
      <formula>"NO CUMPLE"</formula>
    </cfRule>
    <cfRule type="cellIs" dxfId="1503" priority="1471" operator="equal">
      <formula>"CUMPLE"</formula>
    </cfRule>
  </conditionalFormatting>
  <conditionalFormatting sqref="M236">
    <cfRule type="expression" dxfId="1502" priority="1468">
      <formula>L236="NO CUMPLE"</formula>
    </cfRule>
    <cfRule type="expression" dxfId="1501" priority="1469">
      <formula>L236="CUMPLE"</formula>
    </cfRule>
  </conditionalFormatting>
  <conditionalFormatting sqref="L238">
    <cfRule type="cellIs" dxfId="1500" priority="1466" operator="equal">
      <formula>"NO CUMPLE"</formula>
    </cfRule>
    <cfRule type="cellIs" dxfId="1499" priority="1467" operator="equal">
      <formula>"CUMPLE"</formula>
    </cfRule>
  </conditionalFormatting>
  <conditionalFormatting sqref="M237">
    <cfRule type="expression" dxfId="1498" priority="1464">
      <formula>L237="NO CUMPLE"</formula>
    </cfRule>
    <cfRule type="expression" dxfId="1497" priority="1465">
      <formula>L237="CUMPLE"</formula>
    </cfRule>
  </conditionalFormatting>
  <conditionalFormatting sqref="K236">
    <cfRule type="expression" dxfId="1496" priority="1462">
      <formula>J236="NO CUMPLE"</formula>
    </cfRule>
    <cfRule type="expression" dxfId="1495" priority="1463">
      <formula>J236="CUMPLE"</formula>
    </cfRule>
  </conditionalFormatting>
  <conditionalFormatting sqref="K237:K238">
    <cfRule type="expression" dxfId="1494" priority="1460">
      <formula>J237="NO CUMPLE"</formula>
    </cfRule>
    <cfRule type="expression" dxfId="1493" priority="1461">
      <formula>J237="CUMPLE"</formula>
    </cfRule>
  </conditionalFormatting>
  <conditionalFormatting sqref="M239">
    <cfRule type="expression" dxfId="1492" priority="1458">
      <formula>L239="NO CUMPLE"</formula>
    </cfRule>
    <cfRule type="expression" dxfId="1491" priority="1459">
      <formula>L239="CUMPLE"</formula>
    </cfRule>
  </conditionalFormatting>
  <conditionalFormatting sqref="L239 L241">
    <cfRule type="cellIs" dxfId="1490" priority="1456" operator="equal">
      <formula>"NO CUMPLE"</formula>
    </cfRule>
    <cfRule type="cellIs" dxfId="1489" priority="1457" operator="equal">
      <formula>"CUMPLE"</formula>
    </cfRule>
  </conditionalFormatting>
  <conditionalFormatting sqref="M240">
    <cfRule type="expression" dxfId="1488" priority="1454">
      <formula>L240="NO CUMPLE"</formula>
    </cfRule>
    <cfRule type="expression" dxfId="1487" priority="1455">
      <formula>L240="CUMPLE"</formula>
    </cfRule>
  </conditionalFormatting>
  <conditionalFormatting sqref="K239">
    <cfRule type="expression" dxfId="1486" priority="1452">
      <formula>J239="NO CUMPLE"</formula>
    </cfRule>
    <cfRule type="expression" dxfId="1485" priority="1453">
      <formula>J239="CUMPLE"</formula>
    </cfRule>
  </conditionalFormatting>
  <conditionalFormatting sqref="K240:K241">
    <cfRule type="expression" dxfId="1484" priority="1450">
      <formula>J240="NO CUMPLE"</formula>
    </cfRule>
    <cfRule type="expression" dxfId="1483" priority="1451">
      <formula>J240="CUMPLE"</formula>
    </cfRule>
  </conditionalFormatting>
  <conditionalFormatting sqref="M242">
    <cfRule type="expression" dxfId="1482" priority="1448">
      <formula>L242="NO CUMPLE"</formula>
    </cfRule>
    <cfRule type="expression" dxfId="1481" priority="1449">
      <formula>L242="CUMPLE"</formula>
    </cfRule>
  </conditionalFormatting>
  <conditionalFormatting sqref="L242:L244">
    <cfRule type="cellIs" dxfId="1480" priority="1446" operator="equal">
      <formula>"NO CUMPLE"</formula>
    </cfRule>
    <cfRule type="cellIs" dxfId="1479" priority="1447" operator="equal">
      <formula>"CUMPLE"</formula>
    </cfRule>
  </conditionalFormatting>
  <conditionalFormatting sqref="M243">
    <cfRule type="expression" dxfId="1478" priority="1444">
      <formula>L243="NO CUMPLE"</formula>
    </cfRule>
    <cfRule type="expression" dxfId="1477" priority="1445">
      <formula>L243="CUMPLE"</formula>
    </cfRule>
  </conditionalFormatting>
  <conditionalFormatting sqref="K242">
    <cfRule type="expression" dxfId="1476" priority="1442">
      <formula>J242="NO CUMPLE"</formula>
    </cfRule>
    <cfRule type="expression" dxfId="1475" priority="1443">
      <formula>J242="CUMPLE"</formula>
    </cfRule>
  </conditionalFormatting>
  <conditionalFormatting sqref="K243:K244">
    <cfRule type="expression" dxfId="1474" priority="1440">
      <formula>J243="NO CUMPLE"</formula>
    </cfRule>
    <cfRule type="expression" dxfId="1473" priority="1441">
      <formula>J243="CUMPLE"</formula>
    </cfRule>
  </conditionalFormatting>
  <conditionalFormatting sqref="M245">
    <cfRule type="expression" dxfId="1472" priority="1438">
      <formula>L245="NO CUMPLE"</formula>
    </cfRule>
    <cfRule type="expression" dxfId="1471" priority="1439">
      <formula>L245="CUMPLE"</formula>
    </cfRule>
  </conditionalFormatting>
  <conditionalFormatting sqref="L245:L247">
    <cfRule type="cellIs" dxfId="1470" priority="1436" operator="equal">
      <formula>"NO CUMPLE"</formula>
    </cfRule>
    <cfRule type="cellIs" dxfId="1469" priority="1437" operator="equal">
      <formula>"CUMPLE"</formula>
    </cfRule>
  </conditionalFormatting>
  <conditionalFormatting sqref="M246">
    <cfRule type="expression" dxfId="1468" priority="1434">
      <formula>L246="NO CUMPLE"</formula>
    </cfRule>
    <cfRule type="expression" dxfId="1467" priority="1435">
      <formula>L246="CUMPLE"</formula>
    </cfRule>
  </conditionalFormatting>
  <conditionalFormatting sqref="K245">
    <cfRule type="expression" dxfId="1466" priority="1432">
      <formula>J245="NO CUMPLE"</formula>
    </cfRule>
    <cfRule type="expression" dxfId="1465" priority="1433">
      <formula>J245="CUMPLE"</formula>
    </cfRule>
  </conditionalFormatting>
  <conditionalFormatting sqref="K246:K247">
    <cfRule type="expression" dxfId="1464" priority="1430">
      <formula>J246="NO CUMPLE"</formula>
    </cfRule>
    <cfRule type="expression" dxfId="1463" priority="1431">
      <formula>J246="CUMPLE"</formula>
    </cfRule>
  </conditionalFormatting>
  <conditionalFormatting sqref="J237">
    <cfRule type="cellIs" dxfId="1462" priority="1428" operator="equal">
      <formula>"NO CUMPLE"</formula>
    </cfRule>
    <cfRule type="cellIs" dxfId="1461" priority="1429" operator="equal">
      <formula>"CUMPLE"</formula>
    </cfRule>
  </conditionalFormatting>
  <conditionalFormatting sqref="J238">
    <cfRule type="cellIs" dxfId="1460" priority="1426" operator="equal">
      <formula>"NO CUMPLE"</formula>
    </cfRule>
    <cfRule type="cellIs" dxfId="1459" priority="1427" operator="equal">
      <formula>"CUMPLE"</formula>
    </cfRule>
  </conditionalFormatting>
  <conditionalFormatting sqref="L236">
    <cfRule type="cellIs" dxfId="1458" priority="1424" operator="equal">
      <formula>"NO CUMPLE"</formula>
    </cfRule>
    <cfRule type="cellIs" dxfId="1457" priority="1425" operator="equal">
      <formula>"CUMPLE"</formula>
    </cfRule>
  </conditionalFormatting>
  <conditionalFormatting sqref="J236">
    <cfRule type="cellIs" dxfId="1456" priority="1422" operator="equal">
      <formula>"NO CUMPLE"</formula>
    </cfRule>
    <cfRule type="cellIs" dxfId="1455" priority="1423" operator="equal">
      <formula>"CUMPLE"</formula>
    </cfRule>
  </conditionalFormatting>
  <conditionalFormatting sqref="L237">
    <cfRule type="cellIs" dxfId="1454" priority="1420" operator="equal">
      <formula>"NO CUMPLE"</formula>
    </cfRule>
    <cfRule type="cellIs" dxfId="1453" priority="1421" operator="equal">
      <formula>"CUMPLE"</formula>
    </cfRule>
  </conditionalFormatting>
  <conditionalFormatting sqref="L240">
    <cfRule type="cellIs" dxfId="1452" priority="1418" operator="equal">
      <formula>"NO CUMPLE"</formula>
    </cfRule>
    <cfRule type="cellIs" dxfId="1451" priority="1419" operator="equal">
      <formula>"CUMPLE"</formula>
    </cfRule>
  </conditionalFormatting>
  <conditionalFormatting sqref="J241">
    <cfRule type="cellIs" dxfId="1450" priority="1416" operator="equal">
      <formula>"NO CUMPLE"</formula>
    </cfRule>
    <cfRule type="cellIs" dxfId="1449" priority="1417" operator="equal">
      <formula>"CUMPLE"</formula>
    </cfRule>
  </conditionalFormatting>
  <conditionalFormatting sqref="M233">
    <cfRule type="expression" dxfId="1448" priority="1414">
      <formula>L233="NO CUMPLE"</formula>
    </cfRule>
    <cfRule type="expression" dxfId="1447" priority="1415">
      <formula>L233="CUMPLE"</formula>
    </cfRule>
  </conditionalFormatting>
  <conditionalFormatting sqref="L235">
    <cfRule type="cellIs" dxfId="1446" priority="1412" operator="equal">
      <formula>"NO CUMPLE"</formula>
    </cfRule>
    <cfRule type="cellIs" dxfId="1445" priority="1413" operator="equal">
      <formula>"CUMPLE"</formula>
    </cfRule>
  </conditionalFormatting>
  <conditionalFormatting sqref="M234">
    <cfRule type="expression" dxfId="1444" priority="1410">
      <formula>L234="NO CUMPLE"</formula>
    </cfRule>
    <cfRule type="expression" dxfId="1443" priority="1411">
      <formula>L234="CUMPLE"</formula>
    </cfRule>
  </conditionalFormatting>
  <conditionalFormatting sqref="K233">
    <cfRule type="expression" dxfId="1442" priority="1408">
      <formula>J233="NO CUMPLE"</formula>
    </cfRule>
    <cfRule type="expression" dxfId="1441" priority="1409">
      <formula>J233="CUMPLE"</formula>
    </cfRule>
  </conditionalFormatting>
  <conditionalFormatting sqref="K234:K235">
    <cfRule type="expression" dxfId="1440" priority="1406">
      <formula>J234="NO CUMPLE"</formula>
    </cfRule>
    <cfRule type="expression" dxfId="1439" priority="1407">
      <formula>J234="CUMPLE"</formula>
    </cfRule>
  </conditionalFormatting>
  <conditionalFormatting sqref="J234">
    <cfRule type="cellIs" dxfId="1438" priority="1404" operator="equal">
      <formula>"NO CUMPLE"</formula>
    </cfRule>
    <cfRule type="cellIs" dxfId="1437" priority="1405" operator="equal">
      <formula>"CUMPLE"</formula>
    </cfRule>
  </conditionalFormatting>
  <conditionalFormatting sqref="J235">
    <cfRule type="cellIs" dxfId="1436" priority="1402" operator="equal">
      <formula>"NO CUMPLE"</formula>
    </cfRule>
    <cfRule type="cellIs" dxfId="1435" priority="1403" operator="equal">
      <formula>"CUMPLE"</formula>
    </cfRule>
  </conditionalFormatting>
  <conditionalFormatting sqref="L233">
    <cfRule type="cellIs" dxfId="1434" priority="1400" operator="equal">
      <formula>"NO CUMPLE"</formula>
    </cfRule>
    <cfRule type="cellIs" dxfId="1433" priority="1401" operator="equal">
      <formula>"CUMPLE"</formula>
    </cfRule>
  </conditionalFormatting>
  <conditionalFormatting sqref="J233">
    <cfRule type="cellIs" dxfId="1432" priority="1398" operator="equal">
      <formula>"NO CUMPLE"</formula>
    </cfRule>
    <cfRule type="cellIs" dxfId="1431" priority="1399" operator="equal">
      <formula>"CUMPLE"</formula>
    </cfRule>
  </conditionalFormatting>
  <conditionalFormatting sqref="L234">
    <cfRule type="cellIs" dxfId="1430" priority="1396" operator="equal">
      <formula>"NO CUMPLE"</formula>
    </cfRule>
    <cfRule type="cellIs" dxfId="1429" priority="1397" operator="equal">
      <formula>"CUMPLE"</formula>
    </cfRule>
  </conditionalFormatting>
  <conditionalFormatting sqref="J261">
    <cfRule type="cellIs" dxfId="1428" priority="1394" operator="equal">
      <formula>"NO CUMPLE"</formula>
    </cfRule>
    <cfRule type="cellIs" dxfId="1427" priority="1395" operator="equal">
      <formula>"CUMPLE"</formula>
    </cfRule>
  </conditionalFormatting>
  <conditionalFormatting sqref="J268:J269">
    <cfRule type="cellIs" dxfId="1426" priority="1384" operator="equal">
      <formula>"NO CUMPLE"</formula>
    </cfRule>
    <cfRule type="cellIs" dxfId="1425" priority="1385" operator="equal">
      <formula>"CUMPLE"</formula>
    </cfRule>
  </conditionalFormatting>
  <conditionalFormatting sqref="M258">
    <cfRule type="expression" dxfId="1424" priority="1382">
      <formula>L258="NO CUMPLE"</formula>
    </cfRule>
    <cfRule type="expression" dxfId="1423" priority="1383">
      <formula>L258="CUMPLE"</formula>
    </cfRule>
  </conditionalFormatting>
  <conditionalFormatting sqref="L260">
    <cfRule type="cellIs" dxfId="1422" priority="1380" operator="equal">
      <formula>"NO CUMPLE"</formula>
    </cfRule>
    <cfRule type="cellIs" dxfId="1421" priority="1381" operator="equal">
      <formula>"CUMPLE"</formula>
    </cfRule>
  </conditionalFormatting>
  <conditionalFormatting sqref="M259">
    <cfRule type="expression" dxfId="1420" priority="1378">
      <formula>L259="NO CUMPLE"</formula>
    </cfRule>
    <cfRule type="expression" dxfId="1419" priority="1379">
      <formula>L259="CUMPLE"</formula>
    </cfRule>
  </conditionalFormatting>
  <conditionalFormatting sqref="K258">
    <cfRule type="expression" dxfId="1418" priority="1376">
      <formula>J258="NO CUMPLE"</formula>
    </cfRule>
    <cfRule type="expression" dxfId="1417" priority="1377">
      <formula>J258="CUMPLE"</formula>
    </cfRule>
  </conditionalFormatting>
  <conditionalFormatting sqref="K259:K260">
    <cfRule type="expression" dxfId="1416" priority="1374">
      <formula>J259="NO CUMPLE"</formula>
    </cfRule>
    <cfRule type="expression" dxfId="1415" priority="1375">
      <formula>J259="CUMPLE"</formula>
    </cfRule>
  </conditionalFormatting>
  <conditionalFormatting sqref="M261">
    <cfRule type="expression" dxfId="1414" priority="1372">
      <formula>L261="NO CUMPLE"</formula>
    </cfRule>
    <cfRule type="expression" dxfId="1413" priority="1373">
      <formula>L261="CUMPLE"</formula>
    </cfRule>
  </conditionalFormatting>
  <conditionalFormatting sqref="L261 L263">
    <cfRule type="cellIs" dxfId="1412" priority="1370" operator="equal">
      <formula>"NO CUMPLE"</formula>
    </cfRule>
    <cfRule type="cellIs" dxfId="1411" priority="1371" operator="equal">
      <formula>"CUMPLE"</formula>
    </cfRule>
  </conditionalFormatting>
  <conditionalFormatting sqref="M262">
    <cfRule type="expression" dxfId="1410" priority="1368">
      <formula>L262="NO CUMPLE"</formula>
    </cfRule>
    <cfRule type="expression" dxfId="1409" priority="1369">
      <formula>L262="CUMPLE"</formula>
    </cfRule>
  </conditionalFormatting>
  <conditionalFormatting sqref="K261">
    <cfRule type="expression" dxfId="1408" priority="1366">
      <formula>J261="NO CUMPLE"</formula>
    </cfRule>
    <cfRule type="expression" dxfId="1407" priority="1367">
      <formula>J261="CUMPLE"</formula>
    </cfRule>
  </conditionalFormatting>
  <conditionalFormatting sqref="K262:K263">
    <cfRule type="expression" dxfId="1406" priority="1364">
      <formula>J262="NO CUMPLE"</formula>
    </cfRule>
    <cfRule type="expression" dxfId="1405" priority="1365">
      <formula>J262="CUMPLE"</formula>
    </cfRule>
  </conditionalFormatting>
  <conditionalFormatting sqref="M264">
    <cfRule type="expression" dxfId="1404" priority="1362">
      <formula>L264="NO CUMPLE"</formula>
    </cfRule>
    <cfRule type="expression" dxfId="1403" priority="1363">
      <formula>L264="CUMPLE"</formula>
    </cfRule>
  </conditionalFormatting>
  <conditionalFormatting sqref="L264:L266">
    <cfRule type="cellIs" dxfId="1402" priority="1360" operator="equal">
      <formula>"NO CUMPLE"</formula>
    </cfRule>
    <cfRule type="cellIs" dxfId="1401" priority="1361" operator="equal">
      <formula>"CUMPLE"</formula>
    </cfRule>
  </conditionalFormatting>
  <conditionalFormatting sqref="M265">
    <cfRule type="expression" dxfId="1400" priority="1358">
      <formula>L265="NO CUMPLE"</formula>
    </cfRule>
    <cfRule type="expression" dxfId="1399" priority="1359">
      <formula>L265="CUMPLE"</formula>
    </cfRule>
  </conditionalFormatting>
  <conditionalFormatting sqref="K264">
    <cfRule type="expression" dxfId="1398" priority="1356">
      <formula>J264="NO CUMPLE"</formula>
    </cfRule>
    <cfRule type="expression" dxfId="1397" priority="1357">
      <formula>J264="CUMPLE"</formula>
    </cfRule>
  </conditionalFormatting>
  <conditionalFormatting sqref="K265:K266">
    <cfRule type="expression" dxfId="1396" priority="1354">
      <formula>J265="NO CUMPLE"</formula>
    </cfRule>
    <cfRule type="expression" dxfId="1395" priority="1355">
      <formula>J265="CUMPLE"</formula>
    </cfRule>
  </conditionalFormatting>
  <conditionalFormatting sqref="M267">
    <cfRule type="expression" dxfId="1394" priority="1352">
      <formula>L267="NO CUMPLE"</formula>
    </cfRule>
    <cfRule type="expression" dxfId="1393" priority="1353">
      <formula>L267="CUMPLE"</formula>
    </cfRule>
  </conditionalFormatting>
  <conditionalFormatting sqref="L267:L269">
    <cfRule type="cellIs" dxfId="1392" priority="1350" operator="equal">
      <formula>"NO CUMPLE"</formula>
    </cfRule>
    <cfRule type="cellIs" dxfId="1391" priority="1351" operator="equal">
      <formula>"CUMPLE"</formula>
    </cfRule>
  </conditionalFormatting>
  <conditionalFormatting sqref="M268">
    <cfRule type="expression" dxfId="1390" priority="1348">
      <formula>L268="NO CUMPLE"</formula>
    </cfRule>
    <cfRule type="expression" dxfId="1389" priority="1349">
      <formula>L268="CUMPLE"</formula>
    </cfRule>
  </conditionalFormatting>
  <conditionalFormatting sqref="K267">
    <cfRule type="expression" dxfId="1388" priority="1346">
      <formula>J267="NO CUMPLE"</formula>
    </cfRule>
    <cfRule type="expression" dxfId="1387" priority="1347">
      <formula>J267="CUMPLE"</formula>
    </cfRule>
  </conditionalFormatting>
  <conditionalFormatting sqref="K268:K269">
    <cfRule type="expression" dxfId="1386" priority="1344">
      <formula>J268="NO CUMPLE"</formula>
    </cfRule>
    <cfRule type="expression" dxfId="1385" priority="1345">
      <formula>J268="CUMPLE"</formula>
    </cfRule>
  </conditionalFormatting>
  <conditionalFormatting sqref="J259">
    <cfRule type="cellIs" dxfId="1384" priority="1342" operator="equal">
      <formula>"NO CUMPLE"</formula>
    </cfRule>
    <cfRule type="cellIs" dxfId="1383" priority="1343" operator="equal">
      <formula>"CUMPLE"</formula>
    </cfRule>
  </conditionalFormatting>
  <conditionalFormatting sqref="J260">
    <cfRule type="cellIs" dxfId="1382" priority="1340" operator="equal">
      <formula>"NO CUMPLE"</formula>
    </cfRule>
    <cfRule type="cellIs" dxfId="1381" priority="1341" operator="equal">
      <formula>"CUMPLE"</formula>
    </cfRule>
  </conditionalFormatting>
  <conditionalFormatting sqref="L258">
    <cfRule type="cellIs" dxfId="1380" priority="1338" operator="equal">
      <formula>"NO CUMPLE"</formula>
    </cfRule>
    <cfRule type="cellIs" dxfId="1379" priority="1339" operator="equal">
      <formula>"CUMPLE"</formula>
    </cfRule>
  </conditionalFormatting>
  <conditionalFormatting sqref="J258">
    <cfRule type="cellIs" dxfId="1378" priority="1336" operator="equal">
      <formula>"NO CUMPLE"</formula>
    </cfRule>
    <cfRule type="cellIs" dxfId="1377" priority="1337" operator="equal">
      <formula>"CUMPLE"</formula>
    </cfRule>
  </conditionalFormatting>
  <conditionalFormatting sqref="L259">
    <cfRule type="cellIs" dxfId="1376" priority="1334" operator="equal">
      <formula>"NO CUMPLE"</formula>
    </cfRule>
    <cfRule type="cellIs" dxfId="1375" priority="1335" operator="equal">
      <formula>"CUMPLE"</formula>
    </cfRule>
  </conditionalFormatting>
  <conditionalFormatting sqref="L262">
    <cfRule type="cellIs" dxfId="1374" priority="1332" operator="equal">
      <formula>"NO CUMPLE"</formula>
    </cfRule>
    <cfRule type="cellIs" dxfId="1373" priority="1333" operator="equal">
      <formula>"CUMPLE"</formula>
    </cfRule>
  </conditionalFormatting>
  <conditionalFormatting sqref="J263">
    <cfRule type="cellIs" dxfId="1372" priority="1330" operator="equal">
      <formula>"NO CUMPLE"</formula>
    </cfRule>
    <cfRule type="cellIs" dxfId="1371" priority="1331" operator="equal">
      <formula>"CUMPLE"</formula>
    </cfRule>
  </conditionalFormatting>
  <conditionalFormatting sqref="M255">
    <cfRule type="expression" dxfId="1370" priority="1328">
      <formula>L255="NO CUMPLE"</formula>
    </cfRule>
    <cfRule type="expression" dxfId="1369" priority="1329">
      <formula>L255="CUMPLE"</formula>
    </cfRule>
  </conditionalFormatting>
  <conditionalFormatting sqref="L257">
    <cfRule type="cellIs" dxfId="1368" priority="1326" operator="equal">
      <formula>"NO CUMPLE"</formula>
    </cfRule>
    <cfRule type="cellIs" dxfId="1367" priority="1327" operator="equal">
      <formula>"CUMPLE"</formula>
    </cfRule>
  </conditionalFormatting>
  <conditionalFormatting sqref="M256">
    <cfRule type="expression" dxfId="1366" priority="1324">
      <formula>L256="NO CUMPLE"</formula>
    </cfRule>
    <cfRule type="expression" dxfId="1365" priority="1325">
      <formula>L256="CUMPLE"</formula>
    </cfRule>
  </conditionalFormatting>
  <conditionalFormatting sqref="K255">
    <cfRule type="expression" dxfId="1364" priority="1322">
      <formula>J255="NO CUMPLE"</formula>
    </cfRule>
    <cfRule type="expression" dxfId="1363" priority="1323">
      <formula>J255="CUMPLE"</formula>
    </cfRule>
  </conditionalFormatting>
  <conditionalFormatting sqref="K256:K257">
    <cfRule type="expression" dxfId="1362" priority="1320">
      <formula>J256="NO CUMPLE"</formula>
    </cfRule>
    <cfRule type="expression" dxfId="1361" priority="1321">
      <formula>J256="CUMPLE"</formula>
    </cfRule>
  </conditionalFormatting>
  <conditionalFormatting sqref="J256">
    <cfRule type="cellIs" dxfId="1360" priority="1318" operator="equal">
      <formula>"NO CUMPLE"</formula>
    </cfRule>
    <cfRule type="cellIs" dxfId="1359" priority="1319" operator="equal">
      <formula>"CUMPLE"</formula>
    </cfRule>
  </conditionalFormatting>
  <conditionalFormatting sqref="J257">
    <cfRule type="cellIs" dxfId="1358" priority="1316" operator="equal">
      <formula>"NO CUMPLE"</formula>
    </cfRule>
    <cfRule type="cellIs" dxfId="1357" priority="1317" operator="equal">
      <formula>"CUMPLE"</formula>
    </cfRule>
  </conditionalFormatting>
  <conditionalFormatting sqref="L255">
    <cfRule type="cellIs" dxfId="1356" priority="1314" operator="equal">
      <formula>"NO CUMPLE"</formula>
    </cfRule>
    <cfRule type="cellIs" dxfId="1355" priority="1315" operator="equal">
      <formula>"CUMPLE"</formula>
    </cfRule>
  </conditionalFormatting>
  <conditionalFormatting sqref="J255">
    <cfRule type="cellIs" dxfId="1354" priority="1312" operator="equal">
      <formula>"NO CUMPLE"</formula>
    </cfRule>
    <cfRule type="cellIs" dxfId="1353" priority="1313" operator="equal">
      <formula>"CUMPLE"</formula>
    </cfRule>
  </conditionalFormatting>
  <conditionalFormatting sqref="L256">
    <cfRule type="cellIs" dxfId="1352" priority="1310" operator="equal">
      <formula>"NO CUMPLE"</formula>
    </cfRule>
    <cfRule type="cellIs" dxfId="1351" priority="1311" operator="equal">
      <formula>"CUMPLE"</formula>
    </cfRule>
  </conditionalFormatting>
  <conditionalFormatting sqref="J283">
    <cfRule type="cellIs" dxfId="1350" priority="1308" operator="equal">
      <formula>"NO CUMPLE"</formula>
    </cfRule>
    <cfRule type="cellIs" dxfId="1349" priority="1309" operator="equal">
      <formula>"CUMPLE"</formula>
    </cfRule>
  </conditionalFormatting>
  <conditionalFormatting sqref="J284">
    <cfRule type="cellIs" dxfId="1348" priority="1306" operator="equal">
      <formula>"NO CUMPLE"</formula>
    </cfRule>
    <cfRule type="cellIs" dxfId="1347" priority="1307" operator="equal">
      <formula>"CUMPLE"</formula>
    </cfRule>
  </conditionalFormatting>
  <conditionalFormatting sqref="J286">
    <cfRule type="cellIs" dxfId="1346" priority="1304" operator="equal">
      <formula>"NO CUMPLE"</formula>
    </cfRule>
    <cfRule type="cellIs" dxfId="1345" priority="1305" operator="equal">
      <formula>"CUMPLE"</formula>
    </cfRule>
  </conditionalFormatting>
  <conditionalFormatting sqref="J287:J288">
    <cfRule type="cellIs" dxfId="1344" priority="1302" operator="equal">
      <formula>"NO CUMPLE"</formula>
    </cfRule>
    <cfRule type="cellIs" dxfId="1343" priority="1303" operator="equal">
      <formula>"CUMPLE"</formula>
    </cfRule>
  </conditionalFormatting>
  <conditionalFormatting sqref="J289">
    <cfRule type="cellIs" dxfId="1342" priority="1300" operator="equal">
      <formula>"NO CUMPLE"</formula>
    </cfRule>
    <cfRule type="cellIs" dxfId="1341" priority="1301" operator="equal">
      <formula>"CUMPLE"</formula>
    </cfRule>
  </conditionalFormatting>
  <conditionalFormatting sqref="J290:J291">
    <cfRule type="cellIs" dxfId="1340" priority="1298" operator="equal">
      <formula>"NO CUMPLE"</formula>
    </cfRule>
    <cfRule type="cellIs" dxfId="1339" priority="1299" operator="equal">
      <formula>"CUMPLE"</formula>
    </cfRule>
  </conditionalFormatting>
  <conditionalFormatting sqref="M280">
    <cfRule type="expression" dxfId="1338" priority="1296">
      <formula>L280="NO CUMPLE"</formula>
    </cfRule>
    <cfRule type="expression" dxfId="1337" priority="1297">
      <formula>L280="CUMPLE"</formula>
    </cfRule>
  </conditionalFormatting>
  <conditionalFormatting sqref="L282">
    <cfRule type="cellIs" dxfId="1336" priority="1294" operator="equal">
      <formula>"NO CUMPLE"</formula>
    </cfRule>
    <cfRule type="cellIs" dxfId="1335" priority="1295" operator="equal">
      <formula>"CUMPLE"</formula>
    </cfRule>
  </conditionalFormatting>
  <conditionalFormatting sqref="M281">
    <cfRule type="expression" dxfId="1334" priority="1292">
      <formula>L281="NO CUMPLE"</formula>
    </cfRule>
    <cfRule type="expression" dxfId="1333" priority="1293">
      <formula>L281="CUMPLE"</formula>
    </cfRule>
  </conditionalFormatting>
  <conditionalFormatting sqref="K280">
    <cfRule type="expression" dxfId="1332" priority="1290">
      <formula>J280="NO CUMPLE"</formula>
    </cfRule>
    <cfRule type="expression" dxfId="1331" priority="1291">
      <formula>J280="CUMPLE"</formula>
    </cfRule>
  </conditionalFormatting>
  <conditionalFormatting sqref="K281:K282">
    <cfRule type="expression" dxfId="1330" priority="1288">
      <formula>J281="NO CUMPLE"</formula>
    </cfRule>
    <cfRule type="expression" dxfId="1329" priority="1289">
      <formula>J281="CUMPLE"</formula>
    </cfRule>
  </conditionalFormatting>
  <conditionalFormatting sqref="M283">
    <cfRule type="expression" dxfId="1328" priority="1286">
      <formula>L283="NO CUMPLE"</formula>
    </cfRule>
    <cfRule type="expression" dxfId="1327" priority="1287">
      <formula>L283="CUMPLE"</formula>
    </cfRule>
  </conditionalFormatting>
  <conditionalFormatting sqref="L283 L285">
    <cfRule type="cellIs" dxfId="1326" priority="1284" operator="equal">
      <formula>"NO CUMPLE"</formula>
    </cfRule>
    <cfRule type="cellIs" dxfId="1325" priority="1285" operator="equal">
      <formula>"CUMPLE"</formula>
    </cfRule>
  </conditionalFormatting>
  <conditionalFormatting sqref="M284">
    <cfRule type="expression" dxfId="1324" priority="1282">
      <formula>L284="NO CUMPLE"</formula>
    </cfRule>
    <cfRule type="expression" dxfId="1323" priority="1283">
      <formula>L284="CUMPLE"</formula>
    </cfRule>
  </conditionalFormatting>
  <conditionalFormatting sqref="K283">
    <cfRule type="expression" dxfId="1322" priority="1280">
      <formula>J283="NO CUMPLE"</formula>
    </cfRule>
    <cfRule type="expression" dxfId="1321" priority="1281">
      <formula>J283="CUMPLE"</formula>
    </cfRule>
  </conditionalFormatting>
  <conditionalFormatting sqref="K284:K285">
    <cfRule type="expression" dxfId="1320" priority="1278">
      <formula>J284="NO CUMPLE"</formula>
    </cfRule>
    <cfRule type="expression" dxfId="1319" priority="1279">
      <formula>J284="CUMPLE"</formula>
    </cfRule>
  </conditionalFormatting>
  <conditionalFormatting sqref="M286">
    <cfRule type="expression" dxfId="1318" priority="1276">
      <formula>L286="NO CUMPLE"</formula>
    </cfRule>
    <cfRule type="expression" dxfId="1317" priority="1277">
      <formula>L286="CUMPLE"</formula>
    </cfRule>
  </conditionalFormatting>
  <conditionalFormatting sqref="L286:L288">
    <cfRule type="cellIs" dxfId="1316" priority="1274" operator="equal">
      <formula>"NO CUMPLE"</formula>
    </cfRule>
    <cfRule type="cellIs" dxfId="1315" priority="1275" operator="equal">
      <formula>"CUMPLE"</formula>
    </cfRule>
  </conditionalFormatting>
  <conditionalFormatting sqref="M287">
    <cfRule type="expression" dxfId="1314" priority="1272">
      <formula>L287="NO CUMPLE"</formula>
    </cfRule>
    <cfRule type="expression" dxfId="1313" priority="1273">
      <formula>L287="CUMPLE"</formula>
    </cfRule>
  </conditionalFormatting>
  <conditionalFormatting sqref="K286">
    <cfRule type="expression" dxfId="1312" priority="1270">
      <formula>J286="NO CUMPLE"</formula>
    </cfRule>
    <cfRule type="expression" dxfId="1311" priority="1271">
      <formula>J286="CUMPLE"</formula>
    </cfRule>
  </conditionalFormatting>
  <conditionalFormatting sqref="K287:K288">
    <cfRule type="expression" dxfId="1310" priority="1268">
      <formula>J287="NO CUMPLE"</formula>
    </cfRule>
    <cfRule type="expression" dxfId="1309" priority="1269">
      <formula>J287="CUMPLE"</formula>
    </cfRule>
  </conditionalFormatting>
  <conditionalFormatting sqref="M289">
    <cfRule type="expression" dxfId="1308" priority="1266">
      <formula>L289="NO CUMPLE"</formula>
    </cfRule>
    <cfRule type="expression" dxfId="1307" priority="1267">
      <formula>L289="CUMPLE"</formula>
    </cfRule>
  </conditionalFormatting>
  <conditionalFormatting sqref="L289:L291">
    <cfRule type="cellIs" dxfId="1306" priority="1264" operator="equal">
      <formula>"NO CUMPLE"</formula>
    </cfRule>
    <cfRule type="cellIs" dxfId="1305" priority="1265" operator="equal">
      <formula>"CUMPLE"</formula>
    </cfRule>
  </conditionalFormatting>
  <conditionalFormatting sqref="M290">
    <cfRule type="expression" dxfId="1304" priority="1262">
      <formula>L290="NO CUMPLE"</formula>
    </cfRule>
    <cfRule type="expression" dxfId="1303" priority="1263">
      <formula>L290="CUMPLE"</formula>
    </cfRule>
  </conditionalFormatting>
  <conditionalFormatting sqref="K289">
    <cfRule type="expression" dxfId="1302" priority="1260">
      <formula>J289="NO CUMPLE"</formula>
    </cfRule>
    <cfRule type="expression" dxfId="1301" priority="1261">
      <formula>J289="CUMPLE"</formula>
    </cfRule>
  </conditionalFormatting>
  <conditionalFormatting sqref="K290:K291">
    <cfRule type="expression" dxfId="1300" priority="1258">
      <formula>J290="NO CUMPLE"</formula>
    </cfRule>
    <cfRule type="expression" dxfId="1299" priority="1259">
      <formula>J290="CUMPLE"</formula>
    </cfRule>
  </conditionalFormatting>
  <conditionalFormatting sqref="J281">
    <cfRule type="cellIs" dxfId="1298" priority="1256" operator="equal">
      <formula>"NO CUMPLE"</formula>
    </cfRule>
    <cfRule type="cellIs" dxfId="1297" priority="1257" operator="equal">
      <formula>"CUMPLE"</formula>
    </cfRule>
  </conditionalFormatting>
  <conditionalFormatting sqref="J282">
    <cfRule type="cellIs" dxfId="1296" priority="1254" operator="equal">
      <formula>"NO CUMPLE"</formula>
    </cfRule>
    <cfRule type="cellIs" dxfId="1295" priority="1255" operator="equal">
      <formula>"CUMPLE"</formula>
    </cfRule>
  </conditionalFormatting>
  <conditionalFormatting sqref="L280">
    <cfRule type="cellIs" dxfId="1294" priority="1252" operator="equal">
      <formula>"NO CUMPLE"</formula>
    </cfRule>
    <cfRule type="cellIs" dxfId="1293" priority="1253" operator="equal">
      <formula>"CUMPLE"</formula>
    </cfRule>
  </conditionalFormatting>
  <conditionalFormatting sqref="J280">
    <cfRule type="cellIs" dxfId="1292" priority="1250" operator="equal">
      <formula>"NO CUMPLE"</formula>
    </cfRule>
    <cfRule type="cellIs" dxfId="1291" priority="1251" operator="equal">
      <formula>"CUMPLE"</formula>
    </cfRule>
  </conditionalFormatting>
  <conditionalFormatting sqref="L281">
    <cfRule type="cellIs" dxfId="1290" priority="1248" operator="equal">
      <formula>"NO CUMPLE"</formula>
    </cfRule>
    <cfRule type="cellIs" dxfId="1289" priority="1249" operator="equal">
      <formula>"CUMPLE"</formula>
    </cfRule>
  </conditionalFormatting>
  <conditionalFormatting sqref="L284">
    <cfRule type="cellIs" dxfId="1288" priority="1246" operator="equal">
      <formula>"NO CUMPLE"</formula>
    </cfRule>
    <cfRule type="cellIs" dxfId="1287" priority="1247" operator="equal">
      <formula>"CUMPLE"</formula>
    </cfRule>
  </conditionalFormatting>
  <conditionalFormatting sqref="J285">
    <cfRule type="cellIs" dxfId="1286" priority="1244" operator="equal">
      <formula>"NO CUMPLE"</formula>
    </cfRule>
    <cfRule type="cellIs" dxfId="1285" priority="1245" operator="equal">
      <formula>"CUMPLE"</formula>
    </cfRule>
  </conditionalFormatting>
  <conditionalFormatting sqref="M277">
    <cfRule type="expression" dxfId="1284" priority="1242">
      <formula>L277="NO CUMPLE"</formula>
    </cfRule>
    <cfRule type="expression" dxfId="1283" priority="1243">
      <formula>L277="CUMPLE"</formula>
    </cfRule>
  </conditionalFormatting>
  <conditionalFormatting sqref="L279">
    <cfRule type="cellIs" dxfId="1282" priority="1240" operator="equal">
      <formula>"NO CUMPLE"</formula>
    </cfRule>
    <cfRule type="cellIs" dxfId="1281" priority="1241" operator="equal">
      <formula>"CUMPLE"</formula>
    </cfRule>
  </conditionalFormatting>
  <conditionalFormatting sqref="M278">
    <cfRule type="expression" dxfId="1280" priority="1238">
      <formula>L278="NO CUMPLE"</formula>
    </cfRule>
    <cfRule type="expression" dxfId="1279" priority="1239">
      <formula>L278="CUMPLE"</formula>
    </cfRule>
  </conditionalFormatting>
  <conditionalFormatting sqref="K277">
    <cfRule type="expression" dxfId="1278" priority="1236">
      <formula>J277="NO CUMPLE"</formula>
    </cfRule>
    <cfRule type="expression" dxfId="1277" priority="1237">
      <formula>J277="CUMPLE"</formula>
    </cfRule>
  </conditionalFormatting>
  <conditionalFormatting sqref="K278:K279">
    <cfRule type="expression" dxfId="1276" priority="1234">
      <formula>J278="NO CUMPLE"</formula>
    </cfRule>
    <cfRule type="expression" dxfId="1275" priority="1235">
      <formula>J278="CUMPLE"</formula>
    </cfRule>
  </conditionalFormatting>
  <conditionalFormatting sqref="J278">
    <cfRule type="cellIs" dxfId="1274" priority="1232" operator="equal">
      <formula>"NO CUMPLE"</formula>
    </cfRule>
    <cfRule type="cellIs" dxfId="1273" priority="1233" operator="equal">
      <formula>"CUMPLE"</formula>
    </cfRule>
  </conditionalFormatting>
  <conditionalFormatting sqref="J279">
    <cfRule type="cellIs" dxfId="1272" priority="1230" operator="equal">
      <formula>"NO CUMPLE"</formula>
    </cfRule>
    <cfRule type="cellIs" dxfId="1271" priority="1231" operator="equal">
      <formula>"CUMPLE"</formula>
    </cfRule>
  </conditionalFormatting>
  <conditionalFormatting sqref="L277">
    <cfRule type="cellIs" dxfId="1270" priority="1228" operator="equal">
      <formula>"NO CUMPLE"</formula>
    </cfRule>
    <cfRule type="cellIs" dxfId="1269" priority="1229" operator="equal">
      <formula>"CUMPLE"</formula>
    </cfRule>
  </conditionalFormatting>
  <conditionalFormatting sqref="J277">
    <cfRule type="cellIs" dxfId="1268" priority="1226" operator="equal">
      <formula>"NO CUMPLE"</formula>
    </cfRule>
    <cfRule type="cellIs" dxfId="1267" priority="1227" operator="equal">
      <formula>"CUMPLE"</formula>
    </cfRule>
  </conditionalFormatting>
  <conditionalFormatting sqref="L278">
    <cfRule type="cellIs" dxfId="1266" priority="1224" operator="equal">
      <formula>"NO CUMPLE"</formula>
    </cfRule>
    <cfRule type="cellIs" dxfId="1265" priority="1225" operator="equal">
      <formula>"CUMPLE"</formula>
    </cfRule>
  </conditionalFormatting>
  <conditionalFormatting sqref="J305">
    <cfRule type="cellIs" dxfId="1264" priority="1222" operator="equal">
      <formula>"NO CUMPLE"</formula>
    </cfRule>
    <cfRule type="cellIs" dxfId="1263" priority="1223" operator="equal">
      <formula>"CUMPLE"</formula>
    </cfRule>
  </conditionalFormatting>
  <conditionalFormatting sqref="J306">
    <cfRule type="cellIs" dxfId="1262" priority="1220" operator="equal">
      <formula>"NO CUMPLE"</formula>
    </cfRule>
    <cfRule type="cellIs" dxfId="1261" priority="1221" operator="equal">
      <formula>"CUMPLE"</formula>
    </cfRule>
  </conditionalFormatting>
  <conditionalFormatting sqref="J308">
    <cfRule type="cellIs" dxfId="1260" priority="1218" operator="equal">
      <formula>"NO CUMPLE"</formula>
    </cfRule>
    <cfRule type="cellIs" dxfId="1259" priority="1219" operator="equal">
      <formula>"CUMPLE"</formula>
    </cfRule>
  </conditionalFormatting>
  <conditionalFormatting sqref="J309:J310">
    <cfRule type="cellIs" dxfId="1258" priority="1216" operator="equal">
      <formula>"NO CUMPLE"</formula>
    </cfRule>
    <cfRule type="cellIs" dxfId="1257" priority="1217" operator="equal">
      <formula>"CUMPLE"</formula>
    </cfRule>
  </conditionalFormatting>
  <conditionalFormatting sqref="J311">
    <cfRule type="cellIs" dxfId="1256" priority="1214" operator="equal">
      <formula>"NO CUMPLE"</formula>
    </cfRule>
    <cfRule type="cellIs" dxfId="1255" priority="1215" operator="equal">
      <formula>"CUMPLE"</formula>
    </cfRule>
  </conditionalFormatting>
  <conditionalFormatting sqref="J312:J313">
    <cfRule type="cellIs" dxfId="1254" priority="1212" operator="equal">
      <formula>"NO CUMPLE"</formula>
    </cfRule>
    <cfRule type="cellIs" dxfId="1253" priority="1213" operator="equal">
      <formula>"CUMPLE"</formula>
    </cfRule>
  </conditionalFormatting>
  <conditionalFormatting sqref="M302">
    <cfRule type="expression" dxfId="1252" priority="1210">
      <formula>L302="NO CUMPLE"</formula>
    </cfRule>
    <cfRule type="expression" dxfId="1251" priority="1211">
      <formula>L302="CUMPLE"</formula>
    </cfRule>
  </conditionalFormatting>
  <conditionalFormatting sqref="L304">
    <cfRule type="cellIs" dxfId="1250" priority="1208" operator="equal">
      <formula>"NO CUMPLE"</formula>
    </cfRule>
    <cfRule type="cellIs" dxfId="1249" priority="1209" operator="equal">
      <formula>"CUMPLE"</formula>
    </cfRule>
  </conditionalFormatting>
  <conditionalFormatting sqref="M303">
    <cfRule type="expression" dxfId="1248" priority="1206">
      <formula>L303="NO CUMPLE"</formula>
    </cfRule>
    <cfRule type="expression" dxfId="1247" priority="1207">
      <formula>L303="CUMPLE"</formula>
    </cfRule>
  </conditionalFormatting>
  <conditionalFormatting sqref="K302">
    <cfRule type="expression" dxfId="1246" priority="1204">
      <formula>J302="NO CUMPLE"</formula>
    </cfRule>
    <cfRule type="expression" dxfId="1245" priority="1205">
      <formula>J302="CUMPLE"</formula>
    </cfRule>
  </conditionalFormatting>
  <conditionalFormatting sqref="K303:K304">
    <cfRule type="expression" dxfId="1244" priority="1202">
      <formula>J303="NO CUMPLE"</formula>
    </cfRule>
    <cfRule type="expression" dxfId="1243" priority="1203">
      <formula>J303="CUMPLE"</formula>
    </cfRule>
  </conditionalFormatting>
  <conditionalFormatting sqref="M305">
    <cfRule type="expression" dxfId="1242" priority="1200">
      <formula>L305="NO CUMPLE"</formula>
    </cfRule>
    <cfRule type="expression" dxfId="1241" priority="1201">
      <formula>L305="CUMPLE"</formula>
    </cfRule>
  </conditionalFormatting>
  <conditionalFormatting sqref="L305 L307">
    <cfRule type="cellIs" dxfId="1240" priority="1198" operator="equal">
      <formula>"NO CUMPLE"</formula>
    </cfRule>
    <cfRule type="cellIs" dxfId="1239" priority="1199" operator="equal">
      <formula>"CUMPLE"</formula>
    </cfRule>
  </conditionalFormatting>
  <conditionalFormatting sqref="M306">
    <cfRule type="expression" dxfId="1238" priority="1196">
      <formula>L306="NO CUMPLE"</formula>
    </cfRule>
    <cfRule type="expression" dxfId="1237" priority="1197">
      <formula>L306="CUMPLE"</formula>
    </cfRule>
  </conditionalFormatting>
  <conditionalFormatting sqref="K305">
    <cfRule type="expression" dxfId="1236" priority="1194">
      <formula>J305="NO CUMPLE"</formula>
    </cfRule>
    <cfRule type="expression" dxfId="1235" priority="1195">
      <formula>J305="CUMPLE"</formula>
    </cfRule>
  </conditionalFormatting>
  <conditionalFormatting sqref="K306:K307">
    <cfRule type="expression" dxfId="1234" priority="1192">
      <formula>J306="NO CUMPLE"</formula>
    </cfRule>
    <cfRule type="expression" dxfId="1233" priority="1193">
      <formula>J306="CUMPLE"</formula>
    </cfRule>
  </conditionalFormatting>
  <conditionalFormatting sqref="M308">
    <cfRule type="expression" dxfId="1232" priority="1190">
      <formula>L308="NO CUMPLE"</formula>
    </cfRule>
    <cfRule type="expression" dxfId="1231" priority="1191">
      <formula>L308="CUMPLE"</formula>
    </cfRule>
  </conditionalFormatting>
  <conditionalFormatting sqref="L308:L310">
    <cfRule type="cellIs" dxfId="1230" priority="1188" operator="equal">
      <formula>"NO CUMPLE"</formula>
    </cfRule>
    <cfRule type="cellIs" dxfId="1229" priority="1189" operator="equal">
      <formula>"CUMPLE"</formula>
    </cfRule>
  </conditionalFormatting>
  <conditionalFormatting sqref="M309">
    <cfRule type="expression" dxfId="1228" priority="1186">
      <formula>L309="NO CUMPLE"</formula>
    </cfRule>
    <cfRule type="expression" dxfId="1227" priority="1187">
      <formula>L309="CUMPLE"</formula>
    </cfRule>
  </conditionalFormatting>
  <conditionalFormatting sqref="K308">
    <cfRule type="expression" dxfId="1226" priority="1184">
      <formula>J308="NO CUMPLE"</formula>
    </cfRule>
    <cfRule type="expression" dxfId="1225" priority="1185">
      <formula>J308="CUMPLE"</formula>
    </cfRule>
  </conditionalFormatting>
  <conditionalFormatting sqref="K309:K310">
    <cfRule type="expression" dxfId="1224" priority="1182">
      <formula>J309="NO CUMPLE"</formula>
    </cfRule>
    <cfRule type="expression" dxfId="1223" priority="1183">
      <formula>J309="CUMPLE"</formula>
    </cfRule>
  </conditionalFormatting>
  <conditionalFormatting sqref="M311">
    <cfRule type="expression" dxfId="1222" priority="1180">
      <formula>L311="NO CUMPLE"</formula>
    </cfRule>
    <cfRule type="expression" dxfId="1221" priority="1181">
      <formula>L311="CUMPLE"</formula>
    </cfRule>
  </conditionalFormatting>
  <conditionalFormatting sqref="L311:L313">
    <cfRule type="cellIs" dxfId="1220" priority="1178" operator="equal">
      <formula>"NO CUMPLE"</formula>
    </cfRule>
    <cfRule type="cellIs" dxfId="1219" priority="1179" operator="equal">
      <formula>"CUMPLE"</formula>
    </cfRule>
  </conditionalFormatting>
  <conditionalFormatting sqref="M312">
    <cfRule type="expression" dxfId="1218" priority="1176">
      <formula>L312="NO CUMPLE"</formula>
    </cfRule>
    <cfRule type="expression" dxfId="1217" priority="1177">
      <formula>L312="CUMPLE"</formula>
    </cfRule>
  </conditionalFormatting>
  <conditionalFormatting sqref="K311">
    <cfRule type="expression" dxfId="1216" priority="1174">
      <formula>J311="NO CUMPLE"</formula>
    </cfRule>
    <cfRule type="expression" dxfId="1215" priority="1175">
      <formula>J311="CUMPLE"</formula>
    </cfRule>
  </conditionalFormatting>
  <conditionalFormatting sqref="K312:K313">
    <cfRule type="expression" dxfId="1214" priority="1172">
      <formula>J312="NO CUMPLE"</formula>
    </cfRule>
    <cfRule type="expression" dxfId="1213" priority="1173">
      <formula>J312="CUMPLE"</formula>
    </cfRule>
  </conditionalFormatting>
  <conditionalFormatting sqref="J303">
    <cfRule type="cellIs" dxfId="1212" priority="1170" operator="equal">
      <formula>"NO CUMPLE"</formula>
    </cfRule>
    <cfRule type="cellIs" dxfId="1211" priority="1171" operator="equal">
      <formula>"CUMPLE"</formula>
    </cfRule>
  </conditionalFormatting>
  <conditionalFormatting sqref="J304">
    <cfRule type="cellIs" dxfId="1210" priority="1168" operator="equal">
      <formula>"NO CUMPLE"</formula>
    </cfRule>
    <cfRule type="cellIs" dxfId="1209" priority="1169" operator="equal">
      <formula>"CUMPLE"</formula>
    </cfRule>
  </conditionalFormatting>
  <conditionalFormatting sqref="L302">
    <cfRule type="cellIs" dxfId="1208" priority="1166" operator="equal">
      <formula>"NO CUMPLE"</formula>
    </cfRule>
    <cfRule type="cellIs" dxfId="1207" priority="1167" operator="equal">
      <formula>"CUMPLE"</formula>
    </cfRule>
  </conditionalFormatting>
  <conditionalFormatting sqref="J302">
    <cfRule type="cellIs" dxfId="1206" priority="1164" operator="equal">
      <formula>"NO CUMPLE"</formula>
    </cfRule>
    <cfRule type="cellIs" dxfId="1205" priority="1165" operator="equal">
      <formula>"CUMPLE"</formula>
    </cfRule>
  </conditionalFormatting>
  <conditionalFormatting sqref="L303">
    <cfRule type="cellIs" dxfId="1204" priority="1162" operator="equal">
      <formula>"NO CUMPLE"</formula>
    </cfRule>
    <cfRule type="cellIs" dxfId="1203" priority="1163" operator="equal">
      <formula>"CUMPLE"</formula>
    </cfRule>
  </conditionalFormatting>
  <conditionalFormatting sqref="L306">
    <cfRule type="cellIs" dxfId="1202" priority="1160" operator="equal">
      <formula>"NO CUMPLE"</formula>
    </cfRule>
    <cfRule type="cellIs" dxfId="1201" priority="1161" operator="equal">
      <formula>"CUMPLE"</formula>
    </cfRule>
  </conditionalFormatting>
  <conditionalFormatting sqref="J307">
    <cfRule type="cellIs" dxfId="1200" priority="1158" operator="equal">
      <formula>"NO CUMPLE"</formula>
    </cfRule>
    <cfRule type="cellIs" dxfId="1199" priority="1159" operator="equal">
      <formula>"CUMPLE"</formula>
    </cfRule>
  </conditionalFormatting>
  <conditionalFormatting sqref="M299">
    <cfRule type="expression" dxfId="1198" priority="1156">
      <formula>L299="NO CUMPLE"</formula>
    </cfRule>
    <cfRule type="expression" dxfId="1197" priority="1157">
      <formula>L299="CUMPLE"</formula>
    </cfRule>
  </conditionalFormatting>
  <conditionalFormatting sqref="L301">
    <cfRule type="cellIs" dxfId="1196" priority="1154" operator="equal">
      <formula>"NO CUMPLE"</formula>
    </cfRule>
    <cfRule type="cellIs" dxfId="1195" priority="1155" operator="equal">
      <formula>"CUMPLE"</formula>
    </cfRule>
  </conditionalFormatting>
  <conditionalFormatting sqref="M300">
    <cfRule type="expression" dxfId="1194" priority="1152">
      <formula>L300="NO CUMPLE"</formula>
    </cfRule>
    <cfRule type="expression" dxfId="1193" priority="1153">
      <formula>L300="CUMPLE"</formula>
    </cfRule>
  </conditionalFormatting>
  <conditionalFormatting sqref="K299">
    <cfRule type="expression" dxfId="1192" priority="1150">
      <formula>J299="NO CUMPLE"</formula>
    </cfRule>
    <cfRule type="expression" dxfId="1191" priority="1151">
      <formula>J299="CUMPLE"</formula>
    </cfRule>
  </conditionalFormatting>
  <conditionalFormatting sqref="K300:K301">
    <cfRule type="expression" dxfId="1190" priority="1148">
      <formula>J300="NO CUMPLE"</formula>
    </cfRule>
    <cfRule type="expression" dxfId="1189" priority="1149">
      <formula>J300="CUMPLE"</formula>
    </cfRule>
  </conditionalFormatting>
  <conditionalFormatting sqref="J300">
    <cfRule type="cellIs" dxfId="1188" priority="1146" operator="equal">
      <formula>"NO CUMPLE"</formula>
    </cfRule>
    <cfRule type="cellIs" dxfId="1187" priority="1147" operator="equal">
      <formula>"CUMPLE"</formula>
    </cfRule>
  </conditionalFormatting>
  <conditionalFormatting sqref="J301">
    <cfRule type="cellIs" dxfId="1186" priority="1144" operator="equal">
      <formula>"NO CUMPLE"</formula>
    </cfRule>
    <cfRule type="cellIs" dxfId="1185" priority="1145" operator="equal">
      <formula>"CUMPLE"</formula>
    </cfRule>
  </conditionalFormatting>
  <conditionalFormatting sqref="L299">
    <cfRule type="cellIs" dxfId="1184" priority="1142" operator="equal">
      <formula>"NO CUMPLE"</formula>
    </cfRule>
    <cfRule type="cellIs" dxfId="1183" priority="1143" operator="equal">
      <formula>"CUMPLE"</formula>
    </cfRule>
  </conditionalFormatting>
  <conditionalFormatting sqref="J299">
    <cfRule type="cellIs" dxfId="1182" priority="1140" operator="equal">
      <formula>"NO CUMPLE"</formula>
    </cfRule>
    <cfRule type="cellIs" dxfId="1181" priority="1141" operator="equal">
      <formula>"CUMPLE"</formula>
    </cfRule>
  </conditionalFormatting>
  <conditionalFormatting sqref="L300">
    <cfRule type="cellIs" dxfId="1180" priority="1138" operator="equal">
      <formula>"NO CUMPLE"</formula>
    </cfRule>
    <cfRule type="cellIs" dxfId="1179" priority="1139" operator="equal">
      <formula>"CUMPLE"</formula>
    </cfRule>
  </conditionalFormatting>
  <conditionalFormatting sqref="J393">
    <cfRule type="cellIs" dxfId="1178" priority="1136" operator="equal">
      <formula>"NO CUMPLE"</formula>
    </cfRule>
    <cfRule type="cellIs" dxfId="1177" priority="1137" operator="equal">
      <formula>"CUMPLE"</formula>
    </cfRule>
  </conditionalFormatting>
  <conditionalFormatting sqref="J394">
    <cfRule type="cellIs" dxfId="1176" priority="1134" operator="equal">
      <formula>"NO CUMPLE"</formula>
    </cfRule>
    <cfRule type="cellIs" dxfId="1175" priority="1135" operator="equal">
      <formula>"CUMPLE"</formula>
    </cfRule>
  </conditionalFormatting>
  <conditionalFormatting sqref="J396">
    <cfRule type="cellIs" dxfId="1174" priority="1132" operator="equal">
      <formula>"NO CUMPLE"</formula>
    </cfRule>
    <cfRule type="cellIs" dxfId="1173" priority="1133" operator="equal">
      <formula>"CUMPLE"</formula>
    </cfRule>
  </conditionalFormatting>
  <conditionalFormatting sqref="J397:J398">
    <cfRule type="cellIs" dxfId="1172" priority="1130" operator="equal">
      <formula>"NO CUMPLE"</formula>
    </cfRule>
    <cfRule type="cellIs" dxfId="1171" priority="1131" operator="equal">
      <formula>"CUMPLE"</formula>
    </cfRule>
  </conditionalFormatting>
  <conditionalFormatting sqref="J399">
    <cfRule type="cellIs" dxfId="1170" priority="1128" operator="equal">
      <formula>"NO CUMPLE"</formula>
    </cfRule>
    <cfRule type="cellIs" dxfId="1169" priority="1129" operator="equal">
      <formula>"CUMPLE"</formula>
    </cfRule>
  </conditionalFormatting>
  <conditionalFormatting sqref="J400:J401">
    <cfRule type="cellIs" dxfId="1168" priority="1126" operator="equal">
      <formula>"NO CUMPLE"</formula>
    </cfRule>
    <cfRule type="cellIs" dxfId="1167" priority="1127" operator="equal">
      <formula>"CUMPLE"</formula>
    </cfRule>
  </conditionalFormatting>
  <conditionalFormatting sqref="M390">
    <cfRule type="expression" dxfId="1166" priority="1124">
      <formula>L390="NO CUMPLE"</formula>
    </cfRule>
    <cfRule type="expression" dxfId="1165" priority="1125">
      <formula>L390="CUMPLE"</formula>
    </cfRule>
  </conditionalFormatting>
  <conditionalFormatting sqref="L392">
    <cfRule type="cellIs" dxfId="1164" priority="1122" operator="equal">
      <formula>"NO CUMPLE"</formula>
    </cfRule>
    <cfRule type="cellIs" dxfId="1163" priority="1123" operator="equal">
      <formula>"CUMPLE"</formula>
    </cfRule>
  </conditionalFormatting>
  <conditionalFormatting sqref="M391">
    <cfRule type="expression" dxfId="1162" priority="1120">
      <formula>L391="NO CUMPLE"</formula>
    </cfRule>
    <cfRule type="expression" dxfId="1161" priority="1121">
      <formula>L391="CUMPLE"</formula>
    </cfRule>
  </conditionalFormatting>
  <conditionalFormatting sqref="K390">
    <cfRule type="expression" dxfId="1160" priority="1118">
      <formula>J390="NO CUMPLE"</formula>
    </cfRule>
    <cfRule type="expression" dxfId="1159" priority="1119">
      <formula>J390="CUMPLE"</formula>
    </cfRule>
  </conditionalFormatting>
  <conditionalFormatting sqref="K391:K392">
    <cfRule type="expression" dxfId="1158" priority="1116">
      <formula>J391="NO CUMPLE"</formula>
    </cfRule>
    <cfRule type="expression" dxfId="1157" priority="1117">
      <formula>J391="CUMPLE"</formula>
    </cfRule>
  </conditionalFormatting>
  <conditionalFormatting sqref="M393">
    <cfRule type="expression" dxfId="1156" priority="1114">
      <formula>L393="NO CUMPLE"</formula>
    </cfRule>
    <cfRule type="expression" dxfId="1155" priority="1115">
      <formula>L393="CUMPLE"</formula>
    </cfRule>
  </conditionalFormatting>
  <conditionalFormatting sqref="L393 L395">
    <cfRule type="cellIs" dxfId="1154" priority="1112" operator="equal">
      <formula>"NO CUMPLE"</formula>
    </cfRule>
    <cfRule type="cellIs" dxfId="1153" priority="1113" operator="equal">
      <formula>"CUMPLE"</formula>
    </cfRule>
  </conditionalFormatting>
  <conditionalFormatting sqref="M394">
    <cfRule type="expression" dxfId="1152" priority="1110">
      <formula>L394="NO CUMPLE"</formula>
    </cfRule>
    <cfRule type="expression" dxfId="1151" priority="1111">
      <formula>L394="CUMPLE"</formula>
    </cfRule>
  </conditionalFormatting>
  <conditionalFormatting sqref="K393">
    <cfRule type="expression" dxfId="1150" priority="1108">
      <formula>J393="NO CUMPLE"</formula>
    </cfRule>
    <cfRule type="expression" dxfId="1149" priority="1109">
      <formula>J393="CUMPLE"</formula>
    </cfRule>
  </conditionalFormatting>
  <conditionalFormatting sqref="K394:K395">
    <cfRule type="expression" dxfId="1148" priority="1106">
      <formula>J394="NO CUMPLE"</formula>
    </cfRule>
    <cfRule type="expression" dxfId="1147" priority="1107">
      <formula>J394="CUMPLE"</formula>
    </cfRule>
  </conditionalFormatting>
  <conditionalFormatting sqref="M396">
    <cfRule type="expression" dxfId="1146" priority="1104">
      <formula>L396="NO CUMPLE"</formula>
    </cfRule>
    <cfRule type="expression" dxfId="1145" priority="1105">
      <formula>L396="CUMPLE"</formula>
    </cfRule>
  </conditionalFormatting>
  <conditionalFormatting sqref="L396:L398">
    <cfRule type="cellIs" dxfId="1144" priority="1102" operator="equal">
      <formula>"NO CUMPLE"</formula>
    </cfRule>
    <cfRule type="cellIs" dxfId="1143" priority="1103" operator="equal">
      <formula>"CUMPLE"</formula>
    </cfRule>
  </conditionalFormatting>
  <conditionalFormatting sqref="M397">
    <cfRule type="expression" dxfId="1142" priority="1100">
      <formula>L397="NO CUMPLE"</formula>
    </cfRule>
    <cfRule type="expression" dxfId="1141" priority="1101">
      <formula>L397="CUMPLE"</formula>
    </cfRule>
  </conditionalFormatting>
  <conditionalFormatting sqref="K396">
    <cfRule type="expression" dxfId="1140" priority="1098">
      <formula>J396="NO CUMPLE"</formula>
    </cfRule>
    <cfRule type="expression" dxfId="1139" priority="1099">
      <formula>J396="CUMPLE"</formula>
    </cfRule>
  </conditionalFormatting>
  <conditionalFormatting sqref="K397:K398">
    <cfRule type="expression" dxfId="1138" priority="1096">
      <formula>J397="NO CUMPLE"</formula>
    </cfRule>
    <cfRule type="expression" dxfId="1137" priority="1097">
      <formula>J397="CUMPLE"</formula>
    </cfRule>
  </conditionalFormatting>
  <conditionalFormatting sqref="M399">
    <cfRule type="expression" dxfId="1136" priority="1094">
      <formula>L399="NO CUMPLE"</formula>
    </cfRule>
    <cfRule type="expression" dxfId="1135" priority="1095">
      <formula>L399="CUMPLE"</formula>
    </cfRule>
  </conditionalFormatting>
  <conditionalFormatting sqref="L399:L401">
    <cfRule type="cellIs" dxfId="1134" priority="1092" operator="equal">
      <formula>"NO CUMPLE"</formula>
    </cfRule>
    <cfRule type="cellIs" dxfId="1133" priority="1093" operator="equal">
      <formula>"CUMPLE"</formula>
    </cfRule>
  </conditionalFormatting>
  <conditionalFormatting sqref="M400">
    <cfRule type="expression" dxfId="1132" priority="1090">
      <formula>L400="NO CUMPLE"</formula>
    </cfRule>
    <cfRule type="expression" dxfId="1131" priority="1091">
      <formula>L400="CUMPLE"</formula>
    </cfRule>
  </conditionalFormatting>
  <conditionalFormatting sqref="K399">
    <cfRule type="expression" dxfId="1130" priority="1088">
      <formula>J399="NO CUMPLE"</formula>
    </cfRule>
    <cfRule type="expression" dxfId="1129" priority="1089">
      <formula>J399="CUMPLE"</formula>
    </cfRule>
  </conditionalFormatting>
  <conditionalFormatting sqref="K400:K401">
    <cfRule type="expression" dxfId="1128" priority="1086">
      <formula>J400="NO CUMPLE"</formula>
    </cfRule>
    <cfRule type="expression" dxfId="1127" priority="1087">
      <formula>J400="CUMPLE"</formula>
    </cfRule>
  </conditionalFormatting>
  <conditionalFormatting sqref="J391">
    <cfRule type="cellIs" dxfId="1126" priority="1084" operator="equal">
      <formula>"NO CUMPLE"</formula>
    </cfRule>
    <cfRule type="cellIs" dxfId="1125" priority="1085" operator="equal">
      <formula>"CUMPLE"</formula>
    </cfRule>
  </conditionalFormatting>
  <conditionalFormatting sqref="J392">
    <cfRule type="cellIs" dxfId="1124" priority="1082" operator="equal">
      <formula>"NO CUMPLE"</formula>
    </cfRule>
    <cfRule type="cellIs" dxfId="1123" priority="1083" operator="equal">
      <formula>"CUMPLE"</formula>
    </cfRule>
  </conditionalFormatting>
  <conditionalFormatting sqref="L390">
    <cfRule type="cellIs" dxfId="1122" priority="1080" operator="equal">
      <formula>"NO CUMPLE"</formula>
    </cfRule>
    <cfRule type="cellIs" dxfId="1121" priority="1081" operator="equal">
      <formula>"CUMPLE"</formula>
    </cfRule>
  </conditionalFormatting>
  <conditionalFormatting sqref="J390">
    <cfRule type="cellIs" dxfId="1120" priority="1078" operator="equal">
      <formula>"NO CUMPLE"</formula>
    </cfRule>
    <cfRule type="cellIs" dxfId="1119" priority="1079" operator="equal">
      <formula>"CUMPLE"</formula>
    </cfRule>
  </conditionalFormatting>
  <conditionalFormatting sqref="L391">
    <cfRule type="cellIs" dxfId="1118" priority="1076" operator="equal">
      <formula>"NO CUMPLE"</formula>
    </cfRule>
    <cfRule type="cellIs" dxfId="1117" priority="1077" operator="equal">
      <formula>"CUMPLE"</formula>
    </cfRule>
  </conditionalFormatting>
  <conditionalFormatting sqref="L394">
    <cfRule type="cellIs" dxfId="1116" priority="1074" operator="equal">
      <formula>"NO CUMPLE"</formula>
    </cfRule>
    <cfRule type="cellIs" dxfId="1115" priority="1075" operator="equal">
      <formula>"CUMPLE"</formula>
    </cfRule>
  </conditionalFormatting>
  <conditionalFormatting sqref="J395">
    <cfRule type="cellIs" dxfId="1114" priority="1072" operator="equal">
      <formula>"NO CUMPLE"</formula>
    </cfRule>
    <cfRule type="cellIs" dxfId="1113" priority="1073" operator="equal">
      <formula>"CUMPLE"</formula>
    </cfRule>
  </conditionalFormatting>
  <conditionalFormatting sqref="M387">
    <cfRule type="expression" dxfId="1112" priority="1070">
      <formula>L387="NO CUMPLE"</formula>
    </cfRule>
    <cfRule type="expression" dxfId="1111" priority="1071">
      <formula>L387="CUMPLE"</formula>
    </cfRule>
  </conditionalFormatting>
  <conditionalFormatting sqref="L389">
    <cfRule type="cellIs" dxfId="1110" priority="1068" operator="equal">
      <formula>"NO CUMPLE"</formula>
    </cfRule>
    <cfRule type="cellIs" dxfId="1109" priority="1069" operator="equal">
      <formula>"CUMPLE"</formula>
    </cfRule>
  </conditionalFormatting>
  <conditionalFormatting sqref="M388">
    <cfRule type="expression" dxfId="1108" priority="1066">
      <formula>L388="NO CUMPLE"</formula>
    </cfRule>
    <cfRule type="expression" dxfId="1107" priority="1067">
      <formula>L388="CUMPLE"</formula>
    </cfRule>
  </conditionalFormatting>
  <conditionalFormatting sqref="K387">
    <cfRule type="expression" dxfId="1106" priority="1064">
      <formula>J387="NO CUMPLE"</formula>
    </cfRule>
    <cfRule type="expression" dxfId="1105" priority="1065">
      <formula>J387="CUMPLE"</formula>
    </cfRule>
  </conditionalFormatting>
  <conditionalFormatting sqref="K388:K389">
    <cfRule type="expression" dxfId="1104" priority="1062">
      <formula>J388="NO CUMPLE"</formula>
    </cfRule>
    <cfRule type="expression" dxfId="1103" priority="1063">
      <formula>J388="CUMPLE"</formula>
    </cfRule>
  </conditionalFormatting>
  <conditionalFormatting sqref="J388">
    <cfRule type="cellIs" dxfId="1102" priority="1060" operator="equal">
      <formula>"NO CUMPLE"</formula>
    </cfRule>
    <cfRule type="cellIs" dxfId="1101" priority="1061" operator="equal">
      <formula>"CUMPLE"</formula>
    </cfRule>
  </conditionalFormatting>
  <conditionalFormatting sqref="J389">
    <cfRule type="cellIs" dxfId="1100" priority="1058" operator="equal">
      <formula>"NO CUMPLE"</formula>
    </cfRule>
    <cfRule type="cellIs" dxfId="1099" priority="1059" operator="equal">
      <formula>"CUMPLE"</formula>
    </cfRule>
  </conditionalFormatting>
  <conditionalFormatting sqref="L387">
    <cfRule type="cellIs" dxfId="1098" priority="1056" operator="equal">
      <formula>"NO CUMPLE"</formula>
    </cfRule>
    <cfRule type="cellIs" dxfId="1097" priority="1057" operator="equal">
      <formula>"CUMPLE"</formula>
    </cfRule>
  </conditionalFormatting>
  <conditionalFormatting sqref="J387">
    <cfRule type="cellIs" dxfId="1096" priority="1054" operator="equal">
      <formula>"NO CUMPLE"</formula>
    </cfRule>
    <cfRule type="cellIs" dxfId="1095" priority="1055" operator="equal">
      <formula>"CUMPLE"</formula>
    </cfRule>
  </conditionalFormatting>
  <conditionalFormatting sqref="L388">
    <cfRule type="cellIs" dxfId="1094" priority="1052" operator="equal">
      <formula>"NO CUMPLE"</formula>
    </cfRule>
    <cfRule type="cellIs" dxfId="1093" priority="1053" operator="equal">
      <formula>"CUMPLE"</formula>
    </cfRule>
  </conditionalFormatting>
  <conditionalFormatting sqref="J459">
    <cfRule type="cellIs" dxfId="1092" priority="1050" operator="equal">
      <formula>"NO CUMPLE"</formula>
    </cfRule>
    <cfRule type="cellIs" dxfId="1091" priority="1051" operator="equal">
      <formula>"CUMPLE"</formula>
    </cfRule>
  </conditionalFormatting>
  <conditionalFormatting sqref="J460">
    <cfRule type="cellIs" dxfId="1090" priority="1048" operator="equal">
      <formula>"NO CUMPLE"</formula>
    </cfRule>
    <cfRule type="cellIs" dxfId="1089" priority="1049" operator="equal">
      <formula>"CUMPLE"</formula>
    </cfRule>
  </conditionalFormatting>
  <conditionalFormatting sqref="J462">
    <cfRule type="cellIs" dxfId="1088" priority="1046" operator="equal">
      <formula>"NO CUMPLE"</formula>
    </cfRule>
    <cfRule type="cellIs" dxfId="1087" priority="1047" operator="equal">
      <formula>"CUMPLE"</formula>
    </cfRule>
  </conditionalFormatting>
  <conditionalFormatting sqref="J463:J464">
    <cfRule type="cellIs" dxfId="1086" priority="1044" operator="equal">
      <formula>"NO CUMPLE"</formula>
    </cfRule>
    <cfRule type="cellIs" dxfId="1085" priority="1045" operator="equal">
      <formula>"CUMPLE"</formula>
    </cfRule>
  </conditionalFormatting>
  <conditionalFormatting sqref="J465">
    <cfRule type="cellIs" dxfId="1084" priority="1042" operator="equal">
      <formula>"NO CUMPLE"</formula>
    </cfRule>
    <cfRule type="cellIs" dxfId="1083" priority="1043" operator="equal">
      <formula>"CUMPLE"</formula>
    </cfRule>
  </conditionalFormatting>
  <conditionalFormatting sqref="J466:J467">
    <cfRule type="cellIs" dxfId="1082" priority="1040" operator="equal">
      <formula>"NO CUMPLE"</formula>
    </cfRule>
    <cfRule type="cellIs" dxfId="1081" priority="1041" operator="equal">
      <formula>"CUMPLE"</formula>
    </cfRule>
  </conditionalFormatting>
  <conditionalFormatting sqref="M456">
    <cfRule type="expression" dxfId="1080" priority="1038">
      <formula>L456="NO CUMPLE"</formula>
    </cfRule>
    <cfRule type="expression" dxfId="1079" priority="1039">
      <formula>L456="CUMPLE"</formula>
    </cfRule>
  </conditionalFormatting>
  <conditionalFormatting sqref="L458">
    <cfRule type="cellIs" dxfId="1078" priority="1036" operator="equal">
      <formula>"NO CUMPLE"</formula>
    </cfRule>
    <cfRule type="cellIs" dxfId="1077" priority="1037" operator="equal">
      <formula>"CUMPLE"</formula>
    </cfRule>
  </conditionalFormatting>
  <conditionalFormatting sqref="M457">
    <cfRule type="expression" dxfId="1076" priority="1034">
      <formula>L457="NO CUMPLE"</formula>
    </cfRule>
    <cfRule type="expression" dxfId="1075" priority="1035">
      <formula>L457="CUMPLE"</formula>
    </cfRule>
  </conditionalFormatting>
  <conditionalFormatting sqref="K456">
    <cfRule type="expression" dxfId="1074" priority="1032">
      <formula>J456="NO CUMPLE"</formula>
    </cfRule>
    <cfRule type="expression" dxfId="1073" priority="1033">
      <formula>J456="CUMPLE"</formula>
    </cfRule>
  </conditionalFormatting>
  <conditionalFormatting sqref="K457:K458">
    <cfRule type="expression" dxfId="1072" priority="1030">
      <formula>J457="NO CUMPLE"</formula>
    </cfRule>
    <cfRule type="expression" dxfId="1071" priority="1031">
      <formula>J457="CUMPLE"</formula>
    </cfRule>
  </conditionalFormatting>
  <conditionalFormatting sqref="M459">
    <cfRule type="expression" dxfId="1070" priority="1028">
      <formula>L459="NO CUMPLE"</formula>
    </cfRule>
    <cfRule type="expression" dxfId="1069" priority="1029">
      <formula>L459="CUMPLE"</formula>
    </cfRule>
  </conditionalFormatting>
  <conditionalFormatting sqref="L459 L461">
    <cfRule type="cellIs" dxfId="1068" priority="1026" operator="equal">
      <formula>"NO CUMPLE"</formula>
    </cfRule>
    <cfRule type="cellIs" dxfId="1067" priority="1027" operator="equal">
      <formula>"CUMPLE"</formula>
    </cfRule>
  </conditionalFormatting>
  <conditionalFormatting sqref="M460">
    <cfRule type="expression" dxfId="1066" priority="1024">
      <formula>L460="NO CUMPLE"</formula>
    </cfRule>
    <cfRule type="expression" dxfId="1065" priority="1025">
      <formula>L460="CUMPLE"</formula>
    </cfRule>
  </conditionalFormatting>
  <conditionalFormatting sqref="K459">
    <cfRule type="expression" dxfId="1064" priority="1022">
      <formula>J459="NO CUMPLE"</formula>
    </cfRule>
    <cfRule type="expression" dxfId="1063" priority="1023">
      <formula>J459="CUMPLE"</formula>
    </cfRule>
  </conditionalFormatting>
  <conditionalFormatting sqref="K460:K461">
    <cfRule type="expression" dxfId="1062" priority="1020">
      <formula>J460="NO CUMPLE"</formula>
    </cfRule>
    <cfRule type="expression" dxfId="1061" priority="1021">
      <formula>J460="CUMPLE"</formula>
    </cfRule>
  </conditionalFormatting>
  <conditionalFormatting sqref="M462">
    <cfRule type="expression" dxfId="1060" priority="1018">
      <formula>L462="NO CUMPLE"</formula>
    </cfRule>
    <cfRule type="expression" dxfId="1059" priority="1019">
      <formula>L462="CUMPLE"</formula>
    </cfRule>
  </conditionalFormatting>
  <conditionalFormatting sqref="L462:L464">
    <cfRule type="cellIs" dxfId="1058" priority="1016" operator="equal">
      <formula>"NO CUMPLE"</formula>
    </cfRule>
    <cfRule type="cellIs" dxfId="1057" priority="1017" operator="equal">
      <formula>"CUMPLE"</formula>
    </cfRule>
  </conditionalFormatting>
  <conditionalFormatting sqref="M463">
    <cfRule type="expression" dxfId="1056" priority="1014">
      <formula>L463="NO CUMPLE"</formula>
    </cfRule>
    <cfRule type="expression" dxfId="1055" priority="1015">
      <formula>L463="CUMPLE"</formula>
    </cfRule>
  </conditionalFormatting>
  <conditionalFormatting sqref="K462">
    <cfRule type="expression" dxfId="1054" priority="1012">
      <formula>J462="NO CUMPLE"</formula>
    </cfRule>
    <cfRule type="expression" dxfId="1053" priority="1013">
      <formula>J462="CUMPLE"</formula>
    </cfRule>
  </conditionalFormatting>
  <conditionalFormatting sqref="K463:K464">
    <cfRule type="expression" dxfId="1052" priority="1010">
      <formula>J463="NO CUMPLE"</formula>
    </cfRule>
    <cfRule type="expression" dxfId="1051" priority="1011">
      <formula>J463="CUMPLE"</formula>
    </cfRule>
  </conditionalFormatting>
  <conditionalFormatting sqref="M465">
    <cfRule type="expression" dxfId="1050" priority="1008">
      <formula>L465="NO CUMPLE"</formula>
    </cfRule>
    <cfRule type="expression" dxfId="1049" priority="1009">
      <formula>L465="CUMPLE"</formula>
    </cfRule>
  </conditionalFormatting>
  <conditionalFormatting sqref="L465:L467">
    <cfRule type="cellIs" dxfId="1048" priority="1006" operator="equal">
      <formula>"NO CUMPLE"</formula>
    </cfRule>
    <cfRule type="cellIs" dxfId="1047" priority="1007" operator="equal">
      <formula>"CUMPLE"</formula>
    </cfRule>
  </conditionalFormatting>
  <conditionalFormatting sqref="M466">
    <cfRule type="expression" dxfId="1046" priority="1004">
      <formula>L466="NO CUMPLE"</formula>
    </cfRule>
    <cfRule type="expression" dxfId="1045" priority="1005">
      <formula>L466="CUMPLE"</formula>
    </cfRule>
  </conditionalFormatting>
  <conditionalFormatting sqref="K465">
    <cfRule type="expression" dxfId="1044" priority="1002">
      <formula>J465="NO CUMPLE"</formula>
    </cfRule>
    <cfRule type="expression" dxfId="1043" priority="1003">
      <formula>J465="CUMPLE"</formula>
    </cfRule>
  </conditionalFormatting>
  <conditionalFormatting sqref="K466:K467">
    <cfRule type="expression" dxfId="1042" priority="1000">
      <formula>J466="NO CUMPLE"</formula>
    </cfRule>
    <cfRule type="expression" dxfId="1041" priority="1001">
      <formula>J466="CUMPLE"</formula>
    </cfRule>
  </conditionalFormatting>
  <conditionalFormatting sqref="J457">
    <cfRule type="cellIs" dxfId="1040" priority="998" operator="equal">
      <formula>"NO CUMPLE"</formula>
    </cfRule>
    <cfRule type="cellIs" dxfId="1039" priority="999" operator="equal">
      <formula>"CUMPLE"</formula>
    </cfRule>
  </conditionalFormatting>
  <conditionalFormatting sqref="J458">
    <cfRule type="cellIs" dxfId="1038" priority="996" operator="equal">
      <formula>"NO CUMPLE"</formula>
    </cfRule>
    <cfRule type="cellIs" dxfId="1037" priority="997" operator="equal">
      <formula>"CUMPLE"</formula>
    </cfRule>
  </conditionalFormatting>
  <conditionalFormatting sqref="L456">
    <cfRule type="cellIs" dxfId="1036" priority="994" operator="equal">
      <formula>"NO CUMPLE"</formula>
    </cfRule>
    <cfRule type="cellIs" dxfId="1035" priority="995" operator="equal">
      <formula>"CUMPLE"</formula>
    </cfRule>
  </conditionalFormatting>
  <conditionalFormatting sqref="J456">
    <cfRule type="cellIs" dxfId="1034" priority="992" operator="equal">
      <formula>"NO CUMPLE"</formula>
    </cfRule>
    <cfRule type="cellIs" dxfId="1033" priority="993" operator="equal">
      <formula>"CUMPLE"</formula>
    </cfRule>
  </conditionalFormatting>
  <conditionalFormatting sqref="L457">
    <cfRule type="cellIs" dxfId="1032" priority="990" operator="equal">
      <formula>"NO CUMPLE"</formula>
    </cfRule>
    <cfRule type="cellIs" dxfId="1031" priority="991" operator="equal">
      <formula>"CUMPLE"</formula>
    </cfRule>
  </conditionalFormatting>
  <conditionalFormatting sqref="L460">
    <cfRule type="cellIs" dxfId="1030" priority="988" operator="equal">
      <formula>"NO CUMPLE"</formula>
    </cfRule>
    <cfRule type="cellIs" dxfId="1029" priority="989" operator="equal">
      <formula>"CUMPLE"</formula>
    </cfRule>
  </conditionalFormatting>
  <conditionalFormatting sqref="J461">
    <cfRule type="cellIs" dxfId="1028" priority="986" operator="equal">
      <formula>"NO CUMPLE"</formula>
    </cfRule>
    <cfRule type="cellIs" dxfId="1027" priority="987" operator="equal">
      <formula>"CUMPLE"</formula>
    </cfRule>
  </conditionalFormatting>
  <conditionalFormatting sqref="M453">
    <cfRule type="expression" dxfId="1026" priority="984">
      <formula>L453="NO CUMPLE"</formula>
    </cfRule>
    <cfRule type="expression" dxfId="1025" priority="985">
      <formula>L453="CUMPLE"</formula>
    </cfRule>
  </conditionalFormatting>
  <conditionalFormatting sqref="L455">
    <cfRule type="cellIs" dxfId="1024" priority="982" operator="equal">
      <formula>"NO CUMPLE"</formula>
    </cfRule>
    <cfRule type="cellIs" dxfId="1023" priority="983" operator="equal">
      <formula>"CUMPLE"</formula>
    </cfRule>
  </conditionalFormatting>
  <conditionalFormatting sqref="M454">
    <cfRule type="expression" dxfId="1022" priority="980">
      <formula>L454="NO CUMPLE"</formula>
    </cfRule>
    <cfRule type="expression" dxfId="1021" priority="981">
      <formula>L454="CUMPLE"</formula>
    </cfRule>
  </conditionalFormatting>
  <conditionalFormatting sqref="K453">
    <cfRule type="expression" dxfId="1020" priority="978">
      <formula>J453="NO CUMPLE"</formula>
    </cfRule>
    <cfRule type="expression" dxfId="1019" priority="979">
      <formula>J453="CUMPLE"</formula>
    </cfRule>
  </conditionalFormatting>
  <conditionalFormatting sqref="K454:K455">
    <cfRule type="expression" dxfId="1018" priority="976">
      <formula>J454="NO CUMPLE"</formula>
    </cfRule>
    <cfRule type="expression" dxfId="1017" priority="977">
      <formula>J454="CUMPLE"</formula>
    </cfRule>
  </conditionalFormatting>
  <conditionalFormatting sqref="J454">
    <cfRule type="cellIs" dxfId="1016" priority="974" operator="equal">
      <formula>"NO CUMPLE"</formula>
    </cfRule>
    <cfRule type="cellIs" dxfId="1015" priority="975" operator="equal">
      <formula>"CUMPLE"</formula>
    </cfRule>
  </conditionalFormatting>
  <conditionalFormatting sqref="J455">
    <cfRule type="cellIs" dxfId="1014" priority="972" operator="equal">
      <formula>"NO CUMPLE"</formula>
    </cfRule>
    <cfRule type="cellIs" dxfId="1013" priority="973" operator="equal">
      <formula>"CUMPLE"</formula>
    </cfRule>
  </conditionalFormatting>
  <conditionalFormatting sqref="L453">
    <cfRule type="cellIs" dxfId="1012" priority="970" operator="equal">
      <formula>"NO CUMPLE"</formula>
    </cfRule>
    <cfRule type="cellIs" dxfId="1011" priority="971" operator="equal">
      <formula>"CUMPLE"</formula>
    </cfRule>
  </conditionalFormatting>
  <conditionalFormatting sqref="J453">
    <cfRule type="cellIs" dxfId="1010" priority="968" operator="equal">
      <formula>"NO CUMPLE"</formula>
    </cfRule>
    <cfRule type="cellIs" dxfId="1009" priority="969" operator="equal">
      <formula>"CUMPLE"</formula>
    </cfRule>
  </conditionalFormatting>
  <conditionalFormatting sqref="L454">
    <cfRule type="cellIs" dxfId="1008" priority="966" operator="equal">
      <formula>"NO CUMPLE"</formula>
    </cfRule>
    <cfRule type="cellIs" dxfId="1007" priority="967" operator="equal">
      <formula>"CUMPLE"</formula>
    </cfRule>
  </conditionalFormatting>
  <conditionalFormatting sqref="J525">
    <cfRule type="cellIs" dxfId="1006" priority="964" operator="equal">
      <formula>"NO CUMPLE"</formula>
    </cfRule>
    <cfRule type="cellIs" dxfId="1005" priority="965" operator="equal">
      <formula>"CUMPLE"</formula>
    </cfRule>
  </conditionalFormatting>
  <conditionalFormatting sqref="J526">
    <cfRule type="cellIs" dxfId="1004" priority="962" operator="equal">
      <formula>"NO CUMPLE"</formula>
    </cfRule>
    <cfRule type="cellIs" dxfId="1003" priority="963" operator="equal">
      <formula>"CUMPLE"</formula>
    </cfRule>
  </conditionalFormatting>
  <conditionalFormatting sqref="J528">
    <cfRule type="cellIs" dxfId="1002" priority="960" operator="equal">
      <formula>"NO CUMPLE"</formula>
    </cfRule>
    <cfRule type="cellIs" dxfId="1001" priority="961" operator="equal">
      <formula>"CUMPLE"</formula>
    </cfRule>
  </conditionalFormatting>
  <conditionalFormatting sqref="J529:J530">
    <cfRule type="cellIs" dxfId="1000" priority="958" operator="equal">
      <formula>"NO CUMPLE"</formula>
    </cfRule>
    <cfRule type="cellIs" dxfId="999" priority="959" operator="equal">
      <formula>"CUMPLE"</formula>
    </cfRule>
  </conditionalFormatting>
  <conditionalFormatting sqref="J531">
    <cfRule type="cellIs" dxfId="998" priority="956" operator="equal">
      <formula>"NO CUMPLE"</formula>
    </cfRule>
    <cfRule type="cellIs" dxfId="997" priority="957" operator="equal">
      <formula>"CUMPLE"</formula>
    </cfRule>
  </conditionalFormatting>
  <conditionalFormatting sqref="J532:J533">
    <cfRule type="cellIs" dxfId="996" priority="954" operator="equal">
      <formula>"NO CUMPLE"</formula>
    </cfRule>
    <cfRule type="cellIs" dxfId="995" priority="955" operator="equal">
      <formula>"CUMPLE"</formula>
    </cfRule>
  </conditionalFormatting>
  <conditionalFormatting sqref="M522">
    <cfRule type="expression" dxfId="994" priority="952">
      <formula>L522="NO CUMPLE"</formula>
    </cfRule>
    <cfRule type="expression" dxfId="993" priority="953">
      <formula>L522="CUMPLE"</formula>
    </cfRule>
  </conditionalFormatting>
  <conditionalFormatting sqref="L524">
    <cfRule type="cellIs" dxfId="992" priority="950" operator="equal">
      <formula>"NO CUMPLE"</formula>
    </cfRule>
    <cfRule type="cellIs" dxfId="991" priority="951" operator="equal">
      <formula>"CUMPLE"</formula>
    </cfRule>
  </conditionalFormatting>
  <conditionalFormatting sqref="M523">
    <cfRule type="expression" dxfId="990" priority="948">
      <formula>L523="NO CUMPLE"</formula>
    </cfRule>
    <cfRule type="expression" dxfId="989" priority="949">
      <formula>L523="CUMPLE"</formula>
    </cfRule>
  </conditionalFormatting>
  <conditionalFormatting sqref="K522">
    <cfRule type="expression" dxfId="988" priority="946">
      <formula>J522="NO CUMPLE"</formula>
    </cfRule>
    <cfRule type="expression" dxfId="987" priority="947">
      <formula>J522="CUMPLE"</formula>
    </cfRule>
  </conditionalFormatting>
  <conditionalFormatting sqref="K523:K524">
    <cfRule type="expression" dxfId="986" priority="944">
      <formula>J523="NO CUMPLE"</formula>
    </cfRule>
    <cfRule type="expression" dxfId="985" priority="945">
      <formula>J523="CUMPLE"</formula>
    </cfRule>
  </conditionalFormatting>
  <conditionalFormatting sqref="M525">
    <cfRule type="expression" dxfId="984" priority="942">
      <formula>L525="NO CUMPLE"</formula>
    </cfRule>
    <cfRule type="expression" dxfId="983" priority="943">
      <formula>L525="CUMPLE"</formula>
    </cfRule>
  </conditionalFormatting>
  <conditionalFormatting sqref="L525 L527">
    <cfRule type="cellIs" dxfId="982" priority="940" operator="equal">
      <formula>"NO CUMPLE"</formula>
    </cfRule>
    <cfRule type="cellIs" dxfId="981" priority="941" operator="equal">
      <formula>"CUMPLE"</formula>
    </cfRule>
  </conditionalFormatting>
  <conditionalFormatting sqref="M526">
    <cfRule type="expression" dxfId="980" priority="938">
      <formula>L526="NO CUMPLE"</formula>
    </cfRule>
    <cfRule type="expression" dxfId="979" priority="939">
      <formula>L526="CUMPLE"</formula>
    </cfRule>
  </conditionalFormatting>
  <conditionalFormatting sqref="K525">
    <cfRule type="expression" dxfId="978" priority="936">
      <formula>J525="NO CUMPLE"</formula>
    </cfRule>
    <cfRule type="expression" dxfId="977" priority="937">
      <formula>J525="CUMPLE"</formula>
    </cfRule>
  </conditionalFormatting>
  <conditionalFormatting sqref="K526:K527">
    <cfRule type="expression" dxfId="976" priority="934">
      <formula>J526="NO CUMPLE"</formula>
    </cfRule>
    <cfRule type="expression" dxfId="975" priority="935">
      <formula>J526="CUMPLE"</formula>
    </cfRule>
  </conditionalFormatting>
  <conditionalFormatting sqref="M528">
    <cfRule type="expression" dxfId="974" priority="932">
      <formula>L528="NO CUMPLE"</formula>
    </cfRule>
    <cfRule type="expression" dxfId="973" priority="933">
      <formula>L528="CUMPLE"</formula>
    </cfRule>
  </conditionalFormatting>
  <conditionalFormatting sqref="L528:L530">
    <cfRule type="cellIs" dxfId="972" priority="930" operator="equal">
      <formula>"NO CUMPLE"</formula>
    </cfRule>
    <cfRule type="cellIs" dxfId="971" priority="931" operator="equal">
      <formula>"CUMPLE"</formula>
    </cfRule>
  </conditionalFormatting>
  <conditionalFormatting sqref="M529">
    <cfRule type="expression" dxfId="970" priority="928">
      <formula>L529="NO CUMPLE"</formula>
    </cfRule>
    <cfRule type="expression" dxfId="969" priority="929">
      <formula>L529="CUMPLE"</formula>
    </cfRule>
  </conditionalFormatting>
  <conditionalFormatting sqref="K528">
    <cfRule type="expression" dxfId="968" priority="926">
      <formula>J528="NO CUMPLE"</formula>
    </cfRule>
    <cfRule type="expression" dxfId="967" priority="927">
      <formula>J528="CUMPLE"</formula>
    </cfRule>
  </conditionalFormatting>
  <conditionalFormatting sqref="K529:K530">
    <cfRule type="expression" dxfId="966" priority="924">
      <formula>J529="NO CUMPLE"</formula>
    </cfRule>
    <cfRule type="expression" dxfId="965" priority="925">
      <formula>J529="CUMPLE"</formula>
    </cfRule>
  </conditionalFormatting>
  <conditionalFormatting sqref="M531">
    <cfRule type="expression" dxfId="964" priority="922">
      <formula>L531="NO CUMPLE"</formula>
    </cfRule>
    <cfRule type="expression" dxfId="963" priority="923">
      <formula>L531="CUMPLE"</formula>
    </cfRule>
  </conditionalFormatting>
  <conditionalFormatting sqref="L531:L533">
    <cfRule type="cellIs" dxfId="962" priority="920" operator="equal">
      <formula>"NO CUMPLE"</formula>
    </cfRule>
    <cfRule type="cellIs" dxfId="961" priority="921" operator="equal">
      <formula>"CUMPLE"</formula>
    </cfRule>
  </conditionalFormatting>
  <conditionalFormatting sqref="M532">
    <cfRule type="expression" dxfId="960" priority="918">
      <formula>L532="NO CUMPLE"</formula>
    </cfRule>
    <cfRule type="expression" dxfId="959" priority="919">
      <formula>L532="CUMPLE"</formula>
    </cfRule>
  </conditionalFormatting>
  <conditionalFormatting sqref="K531">
    <cfRule type="expression" dxfId="958" priority="916">
      <formula>J531="NO CUMPLE"</formula>
    </cfRule>
    <cfRule type="expression" dxfId="957" priority="917">
      <formula>J531="CUMPLE"</formula>
    </cfRule>
  </conditionalFormatting>
  <conditionalFormatting sqref="K532:K533">
    <cfRule type="expression" dxfId="956" priority="914">
      <formula>J532="NO CUMPLE"</formula>
    </cfRule>
    <cfRule type="expression" dxfId="955" priority="915">
      <formula>J532="CUMPLE"</formula>
    </cfRule>
  </conditionalFormatting>
  <conditionalFormatting sqref="J523">
    <cfRule type="cellIs" dxfId="954" priority="912" operator="equal">
      <formula>"NO CUMPLE"</formula>
    </cfRule>
    <cfRule type="cellIs" dxfId="953" priority="913" operator="equal">
      <formula>"CUMPLE"</formula>
    </cfRule>
  </conditionalFormatting>
  <conditionalFormatting sqref="J524">
    <cfRule type="cellIs" dxfId="952" priority="910" operator="equal">
      <formula>"NO CUMPLE"</formula>
    </cfRule>
    <cfRule type="cellIs" dxfId="951" priority="911" operator="equal">
      <formula>"CUMPLE"</formula>
    </cfRule>
  </conditionalFormatting>
  <conditionalFormatting sqref="L522">
    <cfRule type="cellIs" dxfId="950" priority="908" operator="equal">
      <formula>"NO CUMPLE"</formula>
    </cfRule>
    <cfRule type="cellIs" dxfId="949" priority="909" operator="equal">
      <formula>"CUMPLE"</formula>
    </cfRule>
  </conditionalFormatting>
  <conditionalFormatting sqref="J522">
    <cfRule type="cellIs" dxfId="948" priority="906" operator="equal">
      <formula>"NO CUMPLE"</formula>
    </cfRule>
    <cfRule type="cellIs" dxfId="947" priority="907" operator="equal">
      <formula>"CUMPLE"</formula>
    </cfRule>
  </conditionalFormatting>
  <conditionalFormatting sqref="L523">
    <cfRule type="cellIs" dxfId="946" priority="904" operator="equal">
      <formula>"NO CUMPLE"</formula>
    </cfRule>
    <cfRule type="cellIs" dxfId="945" priority="905" operator="equal">
      <formula>"CUMPLE"</formula>
    </cfRule>
  </conditionalFormatting>
  <conditionalFormatting sqref="L526">
    <cfRule type="cellIs" dxfId="944" priority="902" operator="equal">
      <formula>"NO CUMPLE"</formula>
    </cfRule>
    <cfRule type="cellIs" dxfId="943" priority="903" operator="equal">
      <formula>"CUMPLE"</formula>
    </cfRule>
  </conditionalFormatting>
  <conditionalFormatting sqref="J527">
    <cfRule type="cellIs" dxfId="942" priority="900" operator="equal">
      <formula>"NO CUMPLE"</formula>
    </cfRule>
    <cfRule type="cellIs" dxfId="941" priority="901" operator="equal">
      <formula>"CUMPLE"</formula>
    </cfRule>
  </conditionalFormatting>
  <conditionalFormatting sqref="M519">
    <cfRule type="expression" dxfId="940" priority="898">
      <formula>L519="NO CUMPLE"</formula>
    </cfRule>
    <cfRule type="expression" dxfId="939" priority="899">
      <formula>L519="CUMPLE"</formula>
    </cfRule>
  </conditionalFormatting>
  <conditionalFormatting sqref="L521">
    <cfRule type="cellIs" dxfId="938" priority="896" operator="equal">
      <formula>"NO CUMPLE"</formula>
    </cfRule>
    <cfRule type="cellIs" dxfId="937" priority="897" operator="equal">
      <formula>"CUMPLE"</formula>
    </cfRule>
  </conditionalFormatting>
  <conditionalFormatting sqref="M520">
    <cfRule type="expression" dxfId="936" priority="894">
      <formula>L520="NO CUMPLE"</formula>
    </cfRule>
    <cfRule type="expression" dxfId="935" priority="895">
      <formula>L520="CUMPLE"</formula>
    </cfRule>
  </conditionalFormatting>
  <conditionalFormatting sqref="K519">
    <cfRule type="expression" dxfId="934" priority="892">
      <formula>J519="NO CUMPLE"</formula>
    </cfRule>
    <cfRule type="expression" dxfId="933" priority="893">
      <formula>J519="CUMPLE"</formula>
    </cfRule>
  </conditionalFormatting>
  <conditionalFormatting sqref="K520:K521">
    <cfRule type="expression" dxfId="932" priority="890">
      <formula>J520="NO CUMPLE"</formula>
    </cfRule>
    <cfRule type="expression" dxfId="931" priority="891">
      <formula>J520="CUMPLE"</formula>
    </cfRule>
  </conditionalFormatting>
  <conditionalFormatting sqref="J520">
    <cfRule type="cellIs" dxfId="930" priority="888" operator="equal">
      <formula>"NO CUMPLE"</formula>
    </cfRule>
    <cfRule type="cellIs" dxfId="929" priority="889" operator="equal">
      <formula>"CUMPLE"</formula>
    </cfRule>
  </conditionalFormatting>
  <conditionalFormatting sqref="J521">
    <cfRule type="cellIs" dxfId="928" priority="886" operator="equal">
      <formula>"NO CUMPLE"</formula>
    </cfRule>
    <cfRule type="cellIs" dxfId="927" priority="887" operator="equal">
      <formula>"CUMPLE"</formula>
    </cfRule>
  </conditionalFormatting>
  <conditionalFormatting sqref="L519">
    <cfRule type="cellIs" dxfId="926" priority="884" operator="equal">
      <formula>"NO CUMPLE"</formula>
    </cfRule>
    <cfRule type="cellIs" dxfId="925" priority="885" operator="equal">
      <formula>"CUMPLE"</formula>
    </cfRule>
  </conditionalFormatting>
  <conditionalFormatting sqref="J519">
    <cfRule type="cellIs" dxfId="924" priority="882" operator="equal">
      <formula>"NO CUMPLE"</formula>
    </cfRule>
    <cfRule type="cellIs" dxfId="923" priority="883" operator="equal">
      <formula>"CUMPLE"</formula>
    </cfRule>
  </conditionalFormatting>
  <conditionalFormatting sqref="L520">
    <cfRule type="cellIs" dxfId="922" priority="880" operator="equal">
      <formula>"NO CUMPLE"</formula>
    </cfRule>
    <cfRule type="cellIs" dxfId="921" priority="881" operator="equal">
      <formula>"CUMPLE"</formula>
    </cfRule>
  </conditionalFormatting>
  <conditionalFormatting sqref="J547">
    <cfRule type="cellIs" dxfId="920" priority="878" operator="equal">
      <formula>"NO CUMPLE"</formula>
    </cfRule>
    <cfRule type="cellIs" dxfId="919" priority="879" operator="equal">
      <formula>"CUMPLE"</formula>
    </cfRule>
  </conditionalFormatting>
  <conditionalFormatting sqref="J548">
    <cfRule type="cellIs" dxfId="918" priority="876" operator="equal">
      <formula>"NO CUMPLE"</formula>
    </cfRule>
    <cfRule type="cellIs" dxfId="917" priority="877" operator="equal">
      <formula>"CUMPLE"</formula>
    </cfRule>
  </conditionalFormatting>
  <conditionalFormatting sqref="J550">
    <cfRule type="cellIs" dxfId="916" priority="874" operator="equal">
      <formula>"NO CUMPLE"</formula>
    </cfRule>
    <cfRule type="cellIs" dxfId="915" priority="875" operator="equal">
      <formula>"CUMPLE"</formula>
    </cfRule>
  </conditionalFormatting>
  <conditionalFormatting sqref="J551:J552">
    <cfRule type="cellIs" dxfId="914" priority="872" operator="equal">
      <formula>"NO CUMPLE"</formula>
    </cfRule>
    <cfRule type="cellIs" dxfId="913" priority="873" operator="equal">
      <formula>"CUMPLE"</formula>
    </cfRule>
  </conditionalFormatting>
  <conditionalFormatting sqref="J553">
    <cfRule type="cellIs" dxfId="912" priority="870" operator="equal">
      <formula>"NO CUMPLE"</formula>
    </cfRule>
    <cfRule type="cellIs" dxfId="911" priority="871" operator="equal">
      <formula>"CUMPLE"</formula>
    </cfRule>
  </conditionalFormatting>
  <conditionalFormatting sqref="J554:J555">
    <cfRule type="cellIs" dxfId="910" priority="868" operator="equal">
      <formula>"NO CUMPLE"</formula>
    </cfRule>
    <cfRule type="cellIs" dxfId="909" priority="869" operator="equal">
      <formula>"CUMPLE"</formula>
    </cfRule>
  </conditionalFormatting>
  <conditionalFormatting sqref="M544">
    <cfRule type="expression" dxfId="908" priority="866">
      <formula>L544="NO CUMPLE"</formula>
    </cfRule>
    <cfRule type="expression" dxfId="907" priority="867">
      <formula>L544="CUMPLE"</formula>
    </cfRule>
  </conditionalFormatting>
  <conditionalFormatting sqref="L546">
    <cfRule type="cellIs" dxfId="906" priority="864" operator="equal">
      <formula>"NO CUMPLE"</formula>
    </cfRule>
    <cfRule type="cellIs" dxfId="905" priority="865" operator="equal">
      <formula>"CUMPLE"</formula>
    </cfRule>
  </conditionalFormatting>
  <conditionalFormatting sqref="M545">
    <cfRule type="expression" dxfId="904" priority="862">
      <formula>L545="NO CUMPLE"</formula>
    </cfRule>
    <cfRule type="expression" dxfId="903" priority="863">
      <formula>L545="CUMPLE"</formula>
    </cfRule>
  </conditionalFormatting>
  <conditionalFormatting sqref="K544">
    <cfRule type="expression" dxfId="902" priority="860">
      <formula>J544="NO CUMPLE"</formula>
    </cfRule>
    <cfRule type="expression" dxfId="901" priority="861">
      <formula>J544="CUMPLE"</formula>
    </cfRule>
  </conditionalFormatting>
  <conditionalFormatting sqref="K545:K546">
    <cfRule type="expression" dxfId="900" priority="858">
      <formula>J545="NO CUMPLE"</formula>
    </cfRule>
    <cfRule type="expression" dxfId="899" priority="859">
      <formula>J545="CUMPLE"</formula>
    </cfRule>
  </conditionalFormatting>
  <conditionalFormatting sqref="M547">
    <cfRule type="expression" dxfId="898" priority="856">
      <formula>L547="NO CUMPLE"</formula>
    </cfRule>
    <cfRule type="expression" dxfId="897" priority="857">
      <formula>L547="CUMPLE"</formula>
    </cfRule>
  </conditionalFormatting>
  <conditionalFormatting sqref="L547 L549">
    <cfRule type="cellIs" dxfId="896" priority="854" operator="equal">
      <formula>"NO CUMPLE"</formula>
    </cfRule>
    <cfRule type="cellIs" dxfId="895" priority="855" operator="equal">
      <formula>"CUMPLE"</formula>
    </cfRule>
  </conditionalFormatting>
  <conditionalFormatting sqref="M548">
    <cfRule type="expression" dxfId="894" priority="852">
      <formula>L548="NO CUMPLE"</formula>
    </cfRule>
    <cfRule type="expression" dxfId="893" priority="853">
      <formula>L548="CUMPLE"</formula>
    </cfRule>
  </conditionalFormatting>
  <conditionalFormatting sqref="K547">
    <cfRule type="expression" dxfId="892" priority="850">
      <formula>J547="NO CUMPLE"</formula>
    </cfRule>
    <cfRule type="expression" dxfId="891" priority="851">
      <formula>J547="CUMPLE"</formula>
    </cfRule>
  </conditionalFormatting>
  <conditionalFormatting sqref="K548:K549">
    <cfRule type="expression" dxfId="890" priority="848">
      <formula>J548="NO CUMPLE"</formula>
    </cfRule>
    <cfRule type="expression" dxfId="889" priority="849">
      <formula>J548="CUMPLE"</formula>
    </cfRule>
  </conditionalFormatting>
  <conditionalFormatting sqref="M550">
    <cfRule type="expression" dxfId="888" priority="846">
      <formula>L550="NO CUMPLE"</formula>
    </cfRule>
    <cfRule type="expression" dxfId="887" priority="847">
      <formula>L550="CUMPLE"</formula>
    </cfRule>
  </conditionalFormatting>
  <conditionalFormatting sqref="L550:L552">
    <cfRule type="cellIs" dxfId="886" priority="844" operator="equal">
      <formula>"NO CUMPLE"</formula>
    </cfRule>
    <cfRule type="cellIs" dxfId="885" priority="845" operator="equal">
      <formula>"CUMPLE"</formula>
    </cfRule>
  </conditionalFormatting>
  <conditionalFormatting sqref="M551">
    <cfRule type="expression" dxfId="884" priority="842">
      <formula>L551="NO CUMPLE"</formula>
    </cfRule>
    <cfRule type="expression" dxfId="883" priority="843">
      <formula>L551="CUMPLE"</formula>
    </cfRule>
  </conditionalFormatting>
  <conditionalFormatting sqref="K550">
    <cfRule type="expression" dxfId="882" priority="840">
      <formula>J550="NO CUMPLE"</formula>
    </cfRule>
    <cfRule type="expression" dxfId="881" priority="841">
      <formula>J550="CUMPLE"</formula>
    </cfRule>
  </conditionalFormatting>
  <conditionalFormatting sqref="K551:K552">
    <cfRule type="expression" dxfId="880" priority="838">
      <formula>J551="NO CUMPLE"</formula>
    </cfRule>
    <cfRule type="expression" dxfId="879" priority="839">
      <formula>J551="CUMPLE"</formula>
    </cfRule>
  </conditionalFormatting>
  <conditionalFormatting sqref="M553">
    <cfRule type="expression" dxfId="878" priority="836">
      <formula>L553="NO CUMPLE"</formula>
    </cfRule>
    <cfRule type="expression" dxfId="877" priority="837">
      <formula>L553="CUMPLE"</formula>
    </cfRule>
  </conditionalFormatting>
  <conditionalFormatting sqref="L553:L555">
    <cfRule type="cellIs" dxfId="876" priority="834" operator="equal">
      <formula>"NO CUMPLE"</formula>
    </cfRule>
    <cfRule type="cellIs" dxfId="875" priority="835" operator="equal">
      <formula>"CUMPLE"</formula>
    </cfRule>
  </conditionalFormatting>
  <conditionalFormatting sqref="M554">
    <cfRule type="expression" dxfId="874" priority="832">
      <formula>L554="NO CUMPLE"</formula>
    </cfRule>
    <cfRule type="expression" dxfId="873" priority="833">
      <formula>L554="CUMPLE"</formula>
    </cfRule>
  </conditionalFormatting>
  <conditionalFormatting sqref="K553">
    <cfRule type="expression" dxfId="872" priority="830">
      <formula>J553="NO CUMPLE"</formula>
    </cfRule>
    <cfRule type="expression" dxfId="871" priority="831">
      <formula>J553="CUMPLE"</formula>
    </cfRule>
  </conditionalFormatting>
  <conditionalFormatting sqref="K554:K555">
    <cfRule type="expression" dxfId="870" priority="828">
      <formula>J554="NO CUMPLE"</formula>
    </cfRule>
    <cfRule type="expression" dxfId="869" priority="829">
      <formula>J554="CUMPLE"</formula>
    </cfRule>
  </conditionalFormatting>
  <conditionalFormatting sqref="J545">
    <cfRule type="cellIs" dxfId="868" priority="826" operator="equal">
      <formula>"NO CUMPLE"</formula>
    </cfRule>
    <cfRule type="cellIs" dxfId="867" priority="827" operator="equal">
      <formula>"CUMPLE"</formula>
    </cfRule>
  </conditionalFormatting>
  <conditionalFormatting sqref="J546">
    <cfRule type="cellIs" dxfId="866" priority="824" operator="equal">
      <formula>"NO CUMPLE"</formula>
    </cfRule>
    <cfRule type="cellIs" dxfId="865" priority="825" operator="equal">
      <formula>"CUMPLE"</formula>
    </cfRule>
  </conditionalFormatting>
  <conditionalFormatting sqref="L544">
    <cfRule type="cellIs" dxfId="864" priority="822" operator="equal">
      <formula>"NO CUMPLE"</formula>
    </cfRule>
    <cfRule type="cellIs" dxfId="863" priority="823" operator="equal">
      <formula>"CUMPLE"</formula>
    </cfRule>
  </conditionalFormatting>
  <conditionalFormatting sqref="J544">
    <cfRule type="cellIs" dxfId="862" priority="820" operator="equal">
      <formula>"NO CUMPLE"</formula>
    </cfRule>
    <cfRule type="cellIs" dxfId="861" priority="821" operator="equal">
      <formula>"CUMPLE"</formula>
    </cfRule>
  </conditionalFormatting>
  <conditionalFormatting sqref="L545">
    <cfRule type="cellIs" dxfId="860" priority="818" operator="equal">
      <formula>"NO CUMPLE"</formula>
    </cfRule>
    <cfRule type="cellIs" dxfId="859" priority="819" operator="equal">
      <formula>"CUMPLE"</formula>
    </cfRule>
  </conditionalFormatting>
  <conditionalFormatting sqref="L548">
    <cfRule type="cellIs" dxfId="858" priority="816" operator="equal">
      <formula>"NO CUMPLE"</formula>
    </cfRule>
    <cfRule type="cellIs" dxfId="857" priority="817" operator="equal">
      <formula>"CUMPLE"</formula>
    </cfRule>
  </conditionalFormatting>
  <conditionalFormatting sqref="J549">
    <cfRule type="cellIs" dxfId="856" priority="814" operator="equal">
      <formula>"NO CUMPLE"</formula>
    </cfRule>
    <cfRule type="cellIs" dxfId="855" priority="815" operator="equal">
      <formula>"CUMPLE"</formula>
    </cfRule>
  </conditionalFormatting>
  <conditionalFormatting sqref="M541">
    <cfRule type="expression" dxfId="854" priority="812">
      <formula>L541="NO CUMPLE"</formula>
    </cfRule>
    <cfRule type="expression" dxfId="853" priority="813">
      <formula>L541="CUMPLE"</formula>
    </cfRule>
  </conditionalFormatting>
  <conditionalFormatting sqref="L543">
    <cfRule type="cellIs" dxfId="852" priority="810" operator="equal">
      <formula>"NO CUMPLE"</formula>
    </cfRule>
    <cfRule type="cellIs" dxfId="851" priority="811" operator="equal">
      <formula>"CUMPLE"</formula>
    </cfRule>
  </conditionalFormatting>
  <conditionalFormatting sqref="M542">
    <cfRule type="expression" dxfId="850" priority="808">
      <formula>L542="NO CUMPLE"</formula>
    </cfRule>
    <cfRule type="expression" dxfId="849" priority="809">
      <formula>L542="CUMPLE"</formula>
    </cfRule>
  </conditionalFormatting>
  <conditionalFormatting sqref="K541">
    <cfRule type="expression" dxfId="848" priority="806">
      <formula>J541="NO CUMPLE"</formula>
    </cfRule>
    <cfRule type="expression" dxfId="847" priority="807">
      <formula>J541="CUMPLE"</formula>
    </cfRule>
  </conditionalFormatting>
  <conditionalFormatting sqref="K542:K543">
    <cfRule type="expression" dxfId="846" priority="804">
      <formula>J542="NO CUMPLE"</formula>
    </cfRule>
    <cfRule type="expression" dxfId="845" priority="805">
      <formula>J542="CUMPLE"</formula>
    </cfRule>
  </conditionalFormatting>
  <conditionalFormatting sqref="J542">
    <cfRule type="cellIs" dxfId="844" priority="802" operator="equal">
      <formula>"NO CUMPLE"</formula>
    </cfRule>
    <cfRule type="cellIs" dxfId="843" priority="803" operator="equal">
      <formula>"CUMPLE"</formula>
    </cfRule>
  </conditionalFormatting>
  <conditionalFormatting sqref="J543">
    <cfRule type="cellIs" dxfId="842" priority="800" operator="equal">
      <formula>"NO CUMPLE"</formula>
    </cfRule>
    <cfRule type="cellIs" dxfId="841" priority="801" operator="equal">
      <formula>"CUMPLE"</formula>
    </cfRule>
  </conditionalFormatting>
  <conditionalFormatting sqref="L541">
    <cfRule type="cellIs" dxfId="840" priority="798" operator="equal">
      <formula>"NO CUMPLE"</formula>
    </cfRule>
    <cfRule type="cellIs" dxfId="839" priority="799" operator="equal">
      <formula>"CUMPLE"</formula>
    </cfRule>
  </conditionalFormatting>
  <conditionalFormatting sqref="J541">
    <cfRule type="cellIs" dxfId="838" priority="796" operator="equal">
      <formula>"NO CUMPLE"</formula>
    </cfRule>
    <cfRule type="cellIs" dxfId="837" priority="797" operator="equal">
      <formula>"CUMPLE"</formula>
    </cfRule>
  </conditionalFormatting>
  <conditionalFormatting sqref="L542">
    <cfRule type="cellIs" dxfId="836" priority="794" operator="equal">
      <formula>"NO CUMPLE"</formula>
    </cfRule>
    <cfRule type="cellIs" dxfId="835" priority="795" operator="equal">
      <formula>"CUMPLE"</formula>
    </cfRule>
  </conditionalFormatting>
  <conditionalFormatting sqref="J569">
    <cfRule type="cellIs" dxfId="834" priority="792" operator="equal">
      <formula>"NO CUMPLE"</formula>
    </cfRule>
    <cfRule type="cellIs" dxfId="833" priority="793" operator="equal">
      <formula>"CUMPLE"</formula>
    </cfRule>
  </conditionalFormatting>
  <conditionalFormatting sqref="J570">
    <cfRule type="cellIs" dxfId="832" priority="790" operator="equal">
      <formula>"NO CUMPLE"</formula>
    </cfRule>
    <cfRule type="cellIs" dxfId="831" priority="791" operator="equal">
      <formula>"CUMPLE"</formula>
    </cfRule>
  </conditionalFormatting>
  <conditionalFormatting sqref="J572">
    <cfRule type="cellIs" dxfId="830" priority="788" operator="equal">
      <formula>"NO CUMPLE"</formula>
    </cfRule>
    <cfRule type="cellIs" dxfId="829" priority="789" operator="equal">
      <formula>"CUMPLE"</formula>
    </cfRule>
  </conditionalFormatting>
  <conditionalFormatting sqref="J573:J574">
    <cfRule type="cellIs" dxfId="828" priority="786" operator="equal">
      <formula>"NO CUMPLE"</formula>
    </cfRule>
    <cfRule type="cellIs" dxfId="827" priority="787" operator="equal">
      <formula>"CUMPLE"</formula>
    </cfRule>
  </conditionalFormatting>
  <conditionalFormatting sqref="J575">
    <cfRule type="cellIs" dxfId="826" priority="784" operator="equal">
      <formula>"NO CUMPLE"</formula>
    </cfRule>
    <cfRule type="cellIs" dxfId="825" priority="785" operator="equal">
      <formula>"CUMPLE"</formula>
    </cfRule>
  </conditionalFormatting>
  <conditionalFormatting sqref="J576:J577">
    <cfRule type="cellIs" dxfId="824" priority="782" operator="equal">
      <formula>"NO CUMPLE"</formula>
    </cfRule>
    <cfRule type="cellIs" dxfId="823" priority="783" operator="equal">
      <formula>"CUMPLE"</formula>
    </cfRule>
  </conditionalFormatting>
  <conditionalFormatting sqref="M566">
    <cfRule type="expression" dxfId="822" priority="780">
      <formula>L566="NO CUMPLE"</formula>
    </cfRule>
    <cfRule type="expression" dxfId="821" priority="781">
      <formula>L566="CUMPLE"</formula>
    </cfRule>
  </conditionalFormatting>
  <conditionalFormatting sqref="L568">
    <cfRule type="cellIs" dxfId="820" priority="778" operator="equal">
      <formula>"NO CUMPLE"</formula>
    </cfRule>
    <cfRule type="cellIs" dxfId="819" priority="779" operator="equal">
      <formula>"CUMPLE"</formula>
    </cfRule>
  </conditionalFormatting>
  <conditionalFormatting sqref="M567">
    <cfRule type="expression" dxfId="818" priority="776">
      <formula>L567="NO CUMPLE"</formula>
    </cfRule>
    <cfRule type="expression" dxfId="817" priority="777">
      <formula>L567="CUMPLE"</formula>
    </cfRule>
  </conditionalFormatting>
  <conditionalFormatting sqref="K566">
    <cfRule type="expression" dxfId="816" priority="774">
      <formula>J566="NO CUMPLE"</formula>
    </cfRule>
    <cfRule type="expression" dxfId="815" priority="775">
      <formula>J566="CUMPLE"</formula>
    </cfRule>
  </conditionalFormatting>
  <conditionalFormatting sqref="K567:K568">
    <cfRule type="expression" dxfId="814" priority="772">
      <formula>J567="NO CUMPLE"</formula>
    </cfRule>
    <cfRule type="expression" dxfId="813" priority="773">
      <formula>J567="CUMPLE"</formula>
    </cfRule>
  </conditionalFormatting>
  <conditionalFormatting sqref="M569">
    <cfRule type="expression" dxfId="812" priority="770">
      <formula>L569="NO CUMPLE"</formula>
    </cfRule>
    <cfRule type="expression" dxfId="811" priority="771">
      <formula>L569="CUMPLE"</formula>
    </cfRule>
  </conditionalFormatting>
  <conditionalFormatting sqref="L569 L571">
    <cfRule type="cellIs" dxfId="810" priority="768" operator="equal">
      <formula>"NO CUMPLE"</formula>
    </cfRule>
    <cfRule type="cellIs" dxfId="809" priority="769" operator="equal">
      <formula>"CUMPLE"</formula>
    </cfRule>
  </conditionalFormatting>
  <conditionalFormatting sqref="M570">
    <cfRule type="expression" dxfId="808" priority="766">
      <formula>L570="NO CUMPLE"</formula>
    </cfRule>
    <cfRule type="expression" dxfId="807" priority="767">
      <formula>L570="CUMPLE"</formula>
    </cfRule>
  </conditionalFormatting>
  <conditionalFormatting sqref="K569">
    <cfRule type="expression" dxfId="806" priority="764">
      <formula>J569="NO CUMPLE"</formula>
    </cfRule>
    <cfRule type="expression" dxfId="805" priority="765">
      <formula>J569="CUMPLE"</formula>
    </cfRule>
  </conditionalFormatting>
  <conditionalFormatting sqref="K570:K571">
    <cfRule type="expression" dxfId="804" priority="762">
      <formula>J570="NO CUMPLE"</formula>
    </cfRule>
    <cfRule type="expression" dxfId="803" priority="763">
      <formula>J570="CUMPLE"</formula>
    </cfRule>
  </conditionalFormatting>
  <conditionalFormatting sqref="M572">
    <cfRule type="expression" dxfId="802" priority="760">
      <formula>L572="NO CUMPLE"</formula>
    </cfRule>
    <cfRule type="expression" dxfId="801" priority="761">
      <formula>L572="CUMPLE"</formula>
    </cfRule>
  </conditionalFormatting>
  <conditionalFormatting sqref="L572:L574">
    <cfRule type="cellIs" dxfId="800" priority="758" operator="equal">
      <formula>"NO CUMPLE"</formula>
    </cfRule>
    <cfRule type="cellIs" dxfId="799" priority="759" operator="equal">
      <formula>"CUMPLE"</formula>
    </cfRule>
  </conditionalFormatting>
  <conditionalFormatting sqref="M573">
    <cfRule type="expression" dxfId="798" priority="756">
      <formula>L573="NO CUMPLE"</formula>
    </cfRule>
    <cfRule type="expression" dxfId="797" priority="757">
      <formula>L573="CUMPLE"</formula>
    </cfRule>
  </conditionalFormatting>
  <conditionalFormatting sqref="K572">
    <cfRule type="expression" dxfId="796" priority="754">
      <formula>J572="NO CUMPLE"</formula>
    </cfRule>
    <cfRule type="expression" dxfId="795" priority="755">
      <formula>J572="CUMPLE"</formula>
    </cfRule>
  </conditionalFormatting>
  <conditionalFormatting sqref="K573:K574">
    <cfRule type="expression" dxfId="794" priority="752">
      <formula>J573="NO CUMPLE"</formula>
    </cfRule>
    <cfRule type="expression" dxfId="793" priority="753">
      <formula>J573="CUMPLE"</formula>
    </cfRule>
  </conditionalFormatting>
  <conditionalFormatting sqref="M575">
    <cfRule type="expression" dxfId="792" priority="750">
      <formula>L575="NO CUMPLE"</formula>
    </cfRule>
    <cfRule type="expression" dxfId="791" priority="751">
      <formula>L575="CUMPLE"</formula>
    </cfRule>
  </conditionalFormatting>
  <conditionalFormatting sqref="L575:L577">
    <cfRule type="cellIs" dxfId="790" priority="748" operator="equal">
      <formula>"NO CUMPLE"</formula>
    </cfRule>
    <cfRule type="cellIs" dxfId="789" priority="749" operator="equal">
      <formula>"CUMPLE"</formula>
    </cfRule>
  </conditionalFormatting>
  <conditionalFormatting sqref="M576">
    <cfRule type="expression" dxfId="788" priority="746">
      <formula>L576="NO CUMPLE"</formula>
    </cfRule>
    <cfRule type="expression" dxfId="787" priority="747">
      <formula>L576="CUMPLE"</formula>
    </cfRule>
  </conditionalFormatting>
  <conditionalFormatting sqref="K575">
    <cfRule type="expression" dxfId="786" priority="744">
      <formula>J575="NO CUMPLE"</formula>
    </cfRule>
    <cfRule type="expression" dxfId="785" priority="745">
      <formula>J575="CUMPLE"</formula>
    </cfRule>
  </conditionalFormatting>
  <conditionalFormatting sqref="K576:K577">
    <cfRule type="expression" dxfId="784" priority="742">
      <formula>J576="NO CUMPLE"</formula>
    </cfRule>
    <cfRule type="expression" dxfId="783" priority="743">
      <formula>J576="CUMPLE"</formula>
    </cfRule>
  </conditionalFormatting>
  <conditionalFormatting sqref="J567">
    <cfRule type="cellIs" dxfId="782" priority="740" operator="equal">
      <formula>"NO CUMPLE"</formula>
    </cfRule>
    <cfRule type="cellIs" dxfId="781" priority="741" operator="equal">
      <formula>"CUMPLE"</formula>
    </cfRule>
  </conditionalFormatting>
  <conditionalFormatting sqref="J568">
    <cfRule type="cellIs" dxfId="780" priority="738" operator="equal">
      <formula>"NO CUMPLE"</formula>
    </cfRule>
    <cfRule type="cellIs" dxfId="779" priority="739" operator="equal">
      <formula>"CUMPLE"</formula>
    </cfRule>
  </conditionalFormatting>
  <conditionalFormatting sqref="L566">
    <cfRule type="cellIs" dxfId="778" priority="736" operator="equal">
      <formula>"NO CUMPLE"</formula>
    </cfRule>
    <cfRule type="cellIs" dxfId="777" priority="737" operator="equal">
      <formula>"CUMPLE"</formula>
    </cfRule>
  </conditionalFormatting>
  <conditionalFormatting sqref="J566">
    <cfRule type="cellIs" dxfId="776" priority="734" operator="equal">
      <formula>"NO CUMPLE"</formula>
    </cfRule>
    <cfRule type="cellIs" dxfId="775" priority="735" operator="equal">
      <formula>"CUMPLE"</formula>
    </cfRule>
  </conditionalFormatting>
  <conditionalFormatting sqref="L567">
    <cfRule type="cellIs" dxfId="774" priority="732" operator="equal">
      <formula>"NO CUMPLE"</formula>
    </cfRule>
    <cfRule type="cellIs" dxfId="773" priority="733" operator="equal">
      <formula>"CUMPLE"</formula>
    </cfRule>
  </conditionalFormatting>
  <conditionalFormatting sqref="L570">
    <cfRule type="cellIs" dxfId="772" priority="730" operator="equal">
      <formula>"NO CUMPLE"</formula>
    </cfRule>
    <cfRule type="cellIs" dxfId="771" priority="731" operator="equal">
      <formula>"CUMPLE"</formula>
    </cfRule>
  </conditionalFormatting>
  <conditionalFormatting sqref="J571">
    <cfRule type="cellIs" dxfId="770" priority="728" operator="equal">
      <formula>"NO CUMPLE"</formula>
    </cfRule>
    <cfRule type="cellIs" dxfId="769" priority="729" operator="equal">
      <formula>"CUMPLE"</formula>
    </cfRule>
  </conditionalFormatting>
  <conditionalFormatting sqref="M563">
    <cfRule type="expression" dxfId="768" priority="726">
      <formula>L563="NO CUMPLE"</formula>
    </cfRule>
    <cfRule type="expression" dxfId="767" priority="727">
      <formula>L563="CUMPLE"</formula>
    </cfRule>
  </conditionalFormatting>
  <conditionalFormatting sqref="L565">
    <cfRule type="cellIs" dxfId="766" priority="724" operator="equal">
      <formula>"NO CUMPLE"</formula>
    </cfRule>
    <cfRule type="cellIs" dxfId="765" priority="725" operator="equal">
      <formula>"CUMPLE"</formula>
    </cfRule>
  </conditionalFormatting>
  <conditionalFormatting sqref="M564">
    <cfRule type="expression" dxfId="764" priority="722">
      <formula>L564="NO CUMPLE"</formula>
    </cfRule>
    <cfRule type="expression" dxfId="763" priority="723">
      <formula>L564="CUMPLE"</formula>
    </cfRule>
  </conditionalFormatting>
  <conditionalFormatting sqref="K563">
    <cfRule type="expression" dxfId="762" priority="720">
      <formula>J563="NO CUMPLE"</formula>
    </cfRule>
    <cfRule type="expression" dxfId="761" priority="721">
      <formula>J563="CUMPLE"</formula>
    </cfRule>
  </conditionalFormatting>
  <conditionalFormatting sqref="K564:K565">
    <cfRule type="expression" dxfId="760" priority="718">
      <formula>J564="NO CUMPLE"</formula>
    </cfRule>
    <cfRule type="expression" dxfId="759" priority="719">
      <formula>J564="CUMPLE"</formula>
    </cfRule>
  </conditionalFormatting>
  <conditionalFormatting sqref="J564">
    <cfRule type="cellIs" dxfId="758" priority="716" operator="equal">
      <formula>"NO CUMPLE"</formula>
    </cfRule>
    <cfRule type="cellIs" dxfId="757" priority="717" operator="equal">
      <formula>"CUMPLE"</formula>
    </cfRule>
  </conditionalFormatting>
  <conditionalFormatting sqref="J565">
    <cfRule type="cellIs" dxfId="756" priority="714" operator="equal">
      <formula>"NO CUMPLE"</formula>
    </cfRule>
    <cfRule type="cellIs" dxfId="755" priority="715" operator="equal">
      <formula>"CUMPLE"</formula>
    </cfRule>
  </conditionalFormatting>
  <conditionalFormatting sqref="L563">
    <cfRule type="cellIs" dxfId="754" priority="712" operator="equal">
      <formula>"NO CUMPLE"</formula>
    </cfRule>
    <cfRule type="cellIs" dxfId="753" priority="713" operator="equal">
      <formula>"CUMPLE"</formula>
    </cfRule>
  </conditionalFormatting>
  <conditionalFormatting sqref="J563">
    <cfRule type="cellIs" dxfId="752" priority="710" operator="equal">
      <formula>"NO CUMPLE"</formula>
    </cfRule>
    <cfRule type="cellIs" dxfId="751" priority="711" operator="equal">
      <formula>"CUMPLE"</formula>
    </cfRule>
  </conditionalFormatting>
  <conditionalFormatting sqref="L564">
    <cfRule type="cellIs" dxfId="750" priority="708" operator="equal">
      <formula>"NO CUMPLE"</formula>
    </cfRule>
    <cfRule type="cellIs" dxfId="749" priority="709" operator="equal">
      <formula>"CUMPLE"</formula>
    </cfRule>
  </conditionalFormatting>
  <conditionalFormatting sqref="K16">
    <cfRule type="expression" dxfId="748" priority="620">
      <formula>J16="NO CUMPLE"</formula>
    </cfRule>
    <cfRule type="expression" dxfId="747" priority="621">
      <formula>J16="CUMPLE"</formula>
    </cfRule>
  </conditionalFormatting>
  <conditionalFormatting sqref="M16">
    <cfRule type="expression" dxfId="746" priority="618">
      <formula>L16="NO CUMPLE"</formula>
    </cfRule>
    <cfRule type="expression" dxfId="745" priority="619">
      <formula>L16="CUMPLE"</formula>
    </cfRule>
  </conditionalFormatting>
  <conditionalFormatting sqref="L17:L18">
    <cfRule type="cellIs" dxfId="744" priority="616" operator="equal">
      <formula>"NO CUMPLE"</formula>
    </cfRule>
    <cfRule type="cellIs" dxfId="743" priority="617" operator="equal">
      <formula>"CUMPLE"</formula>
    </cfRule>
  </conditionalFormatting>
  <conditionalFormatting sqref="K17:K18">
    <cfRule type="expression" dxfId="742" priority="614">
      <formula>J17="NO CUMPLE"</formula>
    </cfRule>
    <cfRule type="expression" dxfId="741" priority="615">
      <formula>J17="CUMPLE"</formula>
    </cfRule>
  </conditionalFormatting>
  <conditionalFormatting sqref="M17">
    <cfRule type="expression" dxfId="740" priority="612">
      <formula>L17="NO CUMPLE"</formula>
    </cfRule>
    <cfRule type="expression" dxfId="739" priority="613">
      <formula>L17="CUMPLE"</formula>
    </cfRule>
  </conditionalFormatting>
  <conditionalFormatting sqref="L16">
    <cfRule type="cellIs" dxfId="738" priority="610" operator="equal">
      <formula>"NO CUMPLE"</formula>
    </cfRule>
    <cfRule type="cellIs" dxfId="737" priority="611" operator="equal">
      <formula>"CUMPLE"</formula>
    </cfRule>
  </conditionalFormatting>
  <conditionalFormatting sqref="K19">
    <cfRule type="expression" dxfId="736" priority="608">
      <formula>J19="NO CUMPLE"</formula>
    </cfRule>
    <cfRule type="expression" dxfId="735" priority="609">
      <formula>J19="CUMPLE"</formula>
    </cfRule>
  </conditionalFormatting>
  <conditionalFormatting sqref="M19">
    <cfRule type="expression" dxfId="734" priority="606">
      <formula>L19="NO CUMPLE"</formula>
    </cfRule>
    <cfRule type="expression" dxfId="733" priority="607">
      <formula>L19="CUMPLE"</formula>
    </cfRule>
  </conditionalFormatting>
  <conditionalFormatting sqref="L20:L21">
    <cfRule type="cellIs" dxfId="732" priority="604" operator="equal">
      <formula>"NO CUMPLE"</formula>
    </cfRule>
    <cfRule type="cellIs" dxfId="731" priority="605" operator="equal">
      <formula>"CUMPLE"</formula>
    </cfRule>
  </conditionalFormatting>
  <conditionalFormatting sqref="K20:K21">
    <cfRule type="expression" dxfId="730" priority="602">
      <formula>J20="NO CUMPLE"</formula>
    </cfRule>
    <cfRule type="expression" dxfId="729" priority="603">
      <formula>J20="CUMPLE"</formula>
    </cfRule>
  </conditionalFormatting>
  <conditionalFormatting sqref="M20">
    <cfRule type="expression" dxfId="728" priority="600">
      <formula>L20="NO CUMPLE"</formula>
    </cfRule>
    <cfRule type="expression" dxfId="727" priority="601">
      <formula>L20="CUMPLE"</formula>
    </cfRule>
  </conditionalFormatting>
  <conditionalFormatting sqref="L19">
    <cfRule type="cellIs" dxfId="726" priority="598" operator="equal">
      <formula>"NO CUMPLE"</formula>
    </cfRule>
    <cfRule type="cellIs" dxfId="725" priority="599" operator="equal">
      <formula>"CUMPLE"</formula>
    </cfRule>
  </conditionalFormatting>
  <conditionalFormatting sqref="K22">
    <cfRule type="expression" dxfId="724" priority="596">
      <formula>J22="NO CUMPLE"</formula>
    </cfRule>
    <cfRule type="expression" dxfId="723" priority="597">
      <formula>J22="CUMPLE"</formula>
    </cfRule>
  </conditionalFormatting>
  <conditionalFormatting sqref="M22">
    <cfRule type="expression" dxfId="722" priority="594">
      <formula>L22="NO CUMPLE"</formula>
    </cfRule>
    <cfRule type="expression" dxfId="721" priority="595">
      <formula>L22="CUMPLE"</formula>
    </cfRule>
  </conditionalFormatting>
  <conditionalFormatting sqref="L23:L24">
    <cfRule type="cellIs" dxfId="720" priority="592" operator="equal">
      <formula>"NO CUMPLE"</formula>
    </cfRule>
    <cfRule type="cellIs" dxfId="719" priority="593" operator="equal">
      <formula>"CUMPLE"</formula>
    </cfRule>
  </conditionalFormatting>
  <conditionalFormatting sqref="K23:K24">
    <cfRule type="expression" dxfId="718" priority="590">
      <formula>J23="NO CUMPLE"</formula>
    </cfRule>
    <cfRule type="expression" dxfId="717" priority="591">
      <formula>J23="CUMPLE"</formula>
    </cfRule>
  </conditionalFormatting>
  <conditionalFormatting sqref="M23">
    <cfRule type="expression" dxfId="716" priority="588">
      <formula>L23="NO CUMPLE"</formula>
    </cfRule>
    <cfRule type="expression" dxfId="715" priority="589">
      <formula>L23="CUMPLE"</formula>
    </cfRule>
  </conditionalFormatting>
  <conditionalFormatting sqref="L22">
    <cfRule type="cellIs" dxfId="714" priority="586" operator="equal">
      <formula>"NO CUMPLE"</formula>
    </cfRule>
    <cfRule type="cellIs" dxfId="713" priority="587" operator="equal">
      <formula>"CUMPLE"</formula>
    </cfRule>
  </conditionalFormatting>
  <conditionalFormatting sqref="K25">
    <cfRule type="expression" dxfId="712" priority="584">
      <formula>J25="NO CUMPLE"</formula>
    </cfRule>
    <cfRule type="expression" dxfId="711" priority="585">
      <formula>J25="CUMPLE"</formula>
    </cfRule>
  </conditionalFormatting>
  <conditionalFormatting sqref="M25">
    <cfRule type="expression" dxfId="710" priority="582">
      <formula>L25="NO CUMPLE"</formula>
    </cfRule>
    <cfRule type="expression" dxfId="709" priority="583">
      <formula>L25="CUMPLE"</formula>
    </cfRule>
  </conditionalFormatting>
  <conditionalFormatting sqref="L26:L27">
    <cfRule type="cellIs" dxfId="708" priority="580" operator="equal">
      <formula>"NO CUMPLE"</formula>
    </cfRule>
    <cfRule type="cellIs" dxfId="707" priority="581" operator="equal">
      <formula>"CUMPLE"</formula>
    </cfRule>
  </conditionalFormatting>
  <conditionalFormatting sqref="K26:K27">
    <cfRule type="expression" dxfId="706" priority="578">
      <formula>J26="NO CUMPLE"</formula>
    </cfRule>
    <cfRule type="expression" dxfId="705" priority="579">
      <formula>J26="CUMPLE"</formula>
    </cfRule>
  </conditionalFormatting>
  <conditionalFormatting sqref="M26">
    <cfRule type="expression" dxfId="704" priority="576">
      <formula>L26="NO CUMPLE"</formula>
    </cfRule>
    <cfRule type="expression" dxfId="703" priority="577">
      <formula>L26="CUMPLE"</formula>
    </cfRule>
  </conditionalFormatting>
  <conditionalFormatting sqref="L25">
    <cfRule type="cellIs" dxfId="702" priority="574" operator="equal">
      <formula>"NO CUMPLE"</formula>
    </cfRule>
    <cfRule type="cellIs" dxfId="701" priority="575" operator="equal">
      <formula>"CUMPLE"</formula>
    </cfRule>
  </conditionalFormatting>
  <conditionalFormatting sqref="N16">
    <cfRule type="expression" dxfId="700" priority="571">
      <formula>N16=" "</formula>
    </cfRule>
    <cfRule type="expression" dxfId="699" priority="572">
      <formula>N16="NO PRESENTÓ CERTIFICADO"</formula>
    </cfRule>
    <cfRule type="expression" dxfId="698" priority="573">
      <formula>N16="PRESENTÓ CERTIFICADO"</formula>
    </cfRule>
  </conditionalFormatting>
  <conditionalFormatting sqref="J17">
    <cfRule type="cellIs" dxfId="697" priority="565" operator="equal">
      <formula>"NO CUMPLE"</formula>
    </cfRule>
    <cfRule type="cellIs" dxfId="696" priority="566" operator="equal">
      <formula>"CUMPLE"</formula>
    </cfRule>
  </conditionalFormatting>
  <conditionalFormatting sqref="J125">
    <cfRule type="cellIs" dxfId="695" priority="395" operator="equal">
      <formula>"NO CUMPLE"</formula>
    </cfRule>
    <cfRule type="cellIs" dxfId="694" priority="396" operator="equal">
      <formula>"CUMPLE"</formula>
    </cfRule>
  </conditionalFormatting>
  <conditionalFormatting sqref="H60">
    <cfRule type="notContainsBlanks" dxfId="693" priority="548">
      <formula>LEN(TRIM(H60))&gt;0</formula>
    </cfRule>
  </conditionalFormatting>
  <conditionalFormatting sqref="I60">
    <cfRule type="notContainsBlanks" dxfId="692" priority="547">
      <formula>LEN(TRIM(I60))&gt;0</formula>
    </cfRule>
  </conditionalFormatting>
  <conditionalFormatting sqref="H82 H85">
    <cfRule type="notContainsBlanks" dxfId="691" priority="526">
      <formula>LEN(TRIM(H82))&gt;0</formula>
    </cfRule>
  </conditionalFormatting>
  <conditionalFormatting sqref="I82 I85">
    <cfRule type="notContainsBlanks" dxfId="690" priority="525">
      <formula>LEN(TRIM(I82))&gt;0</formula>
    </cfRule>
  </conditionalFormatting>
  <conditionalFormatting sqref="N85">
    <cfRule type="expression" dxfId="689" priority="522">
      <formula>N85=" "</formula>
    </cfRule>
    <cfRule type="expression" dxfId="688" priority="523">
      <formula>N85="NO PRESENTÓ CERTIFICADO"</formula>
    </cfRule>
    <cfRule type="expression" dxfId="687" priority="524">
      <formula>N85="PRESENTÓ CERTIFICADO"</formula>
    </cfRule>
  </conditionalFormatting>
  <conditionalFormatting sqref="O85">
    <cfRule type="cellIs" dxfId="686" priority="518" operator="equal">
      <formula>"PENDIENTE POR DESCRIPCIÓN"</formula>
    </cfRule>
    <cfRule type="cellIs" dxfId="685" priority="519" operator="equal">
      <formula>"DESCRIPCIÓN INSUFICIENTE"</formula>
    </cfRule>
    <cfRule type="cellIs" dxfId="684" priority="520" operator="equal">
      <formula>"NO ESTÁ ACORDE A ITEM 5.2.1 (T.R.)"</formula>
    </cfRule>
    <cfRule type="cellIs" dxfId="683" priority="521" operator="equal">
      <formula>"ACORDE A ITEM 5.2.1 (T.R.)"</formula>
    </cfRule>
  </conditionalFormatting>
  <conditionalFormatting sqref="J80">
    <cfRule type="cellIs" dxfId="682" priority="516" operator="equal">
      <formula>"NO CUMPLE"</formula>
    </cfRule>
    <cfRule type="cellIs" dxfId="681" priority="517" operator="equal">
      <formula>"CUMPLE"</formula>
    </cfRule>
  </conditionalFormatting>
  <conditionalFormatting sqref="L79">
    <cfRule type="cellIs" dxfId="680" priority="514" operator="equal">
      <formula>"NO CUMPLE"</formula>
    </cfRule>
    <cfRule type="cellIs" dxfId="679" priority="515" operator="equal">
      <formula>"CUMPLE"</formula>
    </cfRule>
  </conditionalFormatting>
  <conditionalFormatting sqref="J82">
    <cfRule type="cellIs" dxfId="678" priority="512" operator="equal">
      <formula>"NO CUMPLE"</formula>
    </cfRule>
    <cfRule type="cellIs" dxfId="677" priority="513" operator="equal">
      <formula>"CUMPLE"</formula>
    </cfRule>
  </conditionalFormatting>
  <conditionalFormatting sqref="J83">
    <cfRule type="cellIs" dxfId="676" priority="510" operator="equal">
      <formula>"NO CUMPLE"</formula>
    </cfRule>
    <cfRule type="cellIs" dxfId="675" priority="511" operator="equal">
      <formula>"CUMPLE"</formula>
    </cfRule>
  </conditionalFormatting>
  <conditionalFormatting sqref="L82">
    <cfRule type="cellIs" dxfId="674" priority="508" operator="equal">
      <formula>"NO CUMPLE"</formula>
    </cfRule>
    <cfRule type="cellIs" dxfId="673" priority="509" operator="equal">
      <formula>"CUMPLE"</formula>
    </cfRule>
  </conditionalFormatting>
  <conditionalFormatting sqref="J84">
    <cfRule type="cellIs" dxfId="672" priority="506" operator="equal">
      <formula>"NO CUMPLE"</formula>
    </cfRule>
    <cfRule type="cellIs" dxfId="671" priority="507" operator="equal">
      <formula>"CUMPLE"</formula>
    </cfRule>
  </conditionalFormatting>
  <conditionalFormatting sqref="Q82 Q85">
    <cfRule type="containsBlanks" dxfId="670" priority="497">
      <formula>LEN(TRIM(Q82))=0</formula>
    </cfRule>
    <cfRule type="cellIs" dxfId="669" priority="502" operator="equal">
      <formula>"REQUERIMIENTOS SUBSANADOS"</formula>
    </cfRule>
    <cfRule type="containsText" dxfId="668" priority="503" operator="containsText" text="NO SUBSANABLE">
      <formula>NOT(ISERROR(SEARCH("NO SUBSANABLE",Q82)))</formula>
    </cfRule>
    <cfRule type="containsText" dxfId="667" priority="504" operator="containsText" text="PENDIENTES POR SUBSANAR">
      <formula>NOT(ISERROR(SEARCH("PENDIENTES POR SUBSANAR",Q82)))</formula>
    </cfRule>
    <cfRule type="containsText" dxfId="666" priority="505" operator="containsText" text="SIN OBSERVACIÓN">
      <formula>NOT(ISERROR(SEARCH("SIN OBSERVACIÓN",Q82)))</formula>
    </cfRule>
  </conditionalFormatting>
  <conditionalFormatting sqref="R82 R85">
    <cfRule type="containsBlanks" dxfId="665" priority="496">
      <formula>LEN(TRIM(R82))=0</formula>
    </cfRule>
    <cfRule type="cellIs" dxfId="664" priority="498" operator="equal">
      <formula>"NO CUMPLEN CON LO SOLICITADO"</formula>
    </cfRule>
    <cfRule type="cellIs" dxfId="663" priority="499" operator="equal">
      <formula>"CUMPLEN CON LO SOLICITADO"</formula>
    </cfRule>
    <cfRule type="cellIs" dxfId="662" priority="500" operator="equal">
      <formula>"PENDIENTES"</formula>
    </cfRule>
    <cfRule type="cellIs" dxfId="661" priority="501" operator="equal">
      <formula>"NINGUNO"</formula>
    </cfRule>
  </conditionalFormatting>
  <conditionalFormatting sqref="H104 H107 H110 H113">
    <cfRule type="notContainsBlanks" dxfId="660" priority="495">
      <formula>LEN(TRIM(H104))&gt;0</formula>
    </cfRule>
  </conditionalFormatting>
  <conditionalFormatting sqref="I104 I107 I110 I113">
    <cfRule type="notContainsBlanks" dxfId="659" priority="494">
      <formula>LEN(TRIM(I104))&gt;0</formula>
    </cfRule>
  </conditionalFormatting>
  <conditionalFormatting sqref="N104">
    <cfRule type="expression" dxfId="658" priority="491">
      <formula>N104=" "</formula>
    </cfRule>
    <cfRule type="expression" dxfId="657" priority="492">
      <formula>N104="NO PRESENTÓ CERTIFICADO"</formula>
    </cfRule>
    <cfRule type="expression" dxfId="656" priority="493">
      <formula>N104="PRESENTÓ CERTIFICADO"</formula>
    </cfRule>
  </conditionalFormatting>
  <conditionalFormatting sqref="O104">
    <cfRule type="cellIs" dxfId="655" priority="487" operator="equal">
      <formula>"PENDIENTE POR DESCRIPCIÓN"</formula>
    </cfRule>
    <cfRule type="cellIs" dxfId="654" priority="488" operator="equal">
      <formula>"DESCRIPCIÓN INSUFICIENTE"</formula>
    </cfRule>
    <cfRule type="cellIs" dxfId="653" priority="489" operator="equal">
      <formula>"NO ESTÁ ACORDE A ITEM 5.2.1 (T.R.)"</formula>
    </cfRule>
    <cfRule type="cellIs" dxfId="652" priority="490" operator="equal">
      <formula>"ACORDE A ITEM 5.2.1 (T.R.)"</formula>
    </cfRule>
  </conditionalFormatting>
  <conditionalFormatting sqref="N107">
    <cfRule type="expression" dxfId="651" priority="484">
      <formula>N107=" "</formula>
    </cfRule>
    <cfRule type="expression" dxfId="650" priority="485">
      <formula>N107="NO PRESENTÓ CERTIFICADO"</formula>
    </cfRule>
    <cfRule type="expression" dxfId="649" priority="486">
      <formula>N107="PRESENTÓ CERTIFICADO"</formula>
    </cfRule>
  </conditionalFormatting>
  <conditionalFormatting sqref="O107">
    <cfRule type="cellIs" dxfId="648" priority="480" operator="equal">
      <formula>"PENDIENTE POR DESCRIPCIÓN"</formula>
    </cfRule>
    <cfRule type="cellIs" dxfId="647" priority="481" operator="equal">
      <formula>"DESCRIPCIÓN INSUFICIENTE"</formula>
    </cfRule>
    <cfRule type="cellIs" dxfId="646" priority="482" operator="equal">
      <formula>"NO ESTÁ ACORDE A ITEM 5.2.1 (T.R.)"</formula>
    </cfRule>
    <cfRule type="cellIs" dxfId="645" priority="483" operator="equal">
      <formula>"ACORDE A ITEM 5.2.1 (T.R.)"</formula>
    </cfRule>
  </conditionalFormatting>
  <conditionalFormatting sqref="N110">
    <cfRule type="expression" dxfId="644" priority="477">
      <formula>N110=" "</formula>
    </cfRule>
    <cfRule type="expression" dxfId="643" priority="478">
      <formula>N110="NO PRESENTÓ CERTIFICADO"</formula>
    </cfRule>
    <cfRule type="expression" dxfId="642" priority="479">
      <formula>N110="PRESENTÓ CERTIFICADO"</formula>
    </cfRule>
  </conditionalFormatting>
  <conditionalFormatting sqref="O110">
    <cfRule type="cellIs" dxfId="641" priority="473" operator="equal">
      <formula>"PENDIENTE POR DESCRIPCIÓN"</formula>
    </cfRule>
    <cfRule type="cellIs" dxfId="640" priority="474" operator="equal">
      <formula>"DESCRIPCIÓN INSUFICIENTE"</formula>
    </cfRule>
    <cfRule type="cellIs" dxfId="639" priority="475" operator="equal">
      <formula>"NO ESTÁ ACORDE A ITEM 5.2.1 (T.R.)"</formula>
    </cfRule>
    <cfRule type="cellIs" dxfId="638" priority="476" operator="equal">
      <formula>"ACORDE A ITEM 5.2.1 (T.R.)"</formula>
    </cfRule>
  </conditionalFormatting>
  <conditionalFormatting sqref="N113">
    <cfRule type="expression" dxfId="637" priority="470">
      <formula>N113=" "</formula>
    </cfRule>
    <cfRule type="expression" dxfId="636" priority="471">
      <formula>N113="NO PRESENTÓ CERTIFICADO"</formula>
    </cfRule>
    <cfRule type="expression" dxfId="635" priority="472">
      <formula>N113="PRESENTÓ CERTIFICADO"</formula>
    </cfRule>
  </conditionalFormatting>
  <conditionalFormatting sqref="O113">
    <cfRule type="cellIs" dxfId="634" priority="466" operator="equal">
      <formula>"PENDIENTE POR DESCRIPCIÓN"</formula>
    </cfRule>
    <cfRule type="cellIs" dxfId="633" priority="467" operator="equal">
      <formula>"DESCRIPCIÓN INSUFICIENTE"</formula>
    </cfRule>
    <cfRule type="cellIs" dxfId="632" priority="468" operator="equal">
      <formula>"NO ESTÁ ACORDE A ITEM 5.2.1 (T.R.)"</formula>
    </cfRule>
    <cfRule type="cellIs" dxfId="631" priority="469" operator="equal">
      <formula>"ACORDE A ITEM 5.2.1 (T.R.)"</formula>
    </cfRule>
  </conditionalFormatting>
  <conditionalFormatting sqref="J103">
    <cfRule type="cellIs" dxfId="630" priority="464" operator="equal">
      <formula>"NO CUMPLE"</formula>
    </cfRule>
    <cfRule type="cellIs" dxfId="629" priority="465" operator="equal">
      <formula>"CUMPLE"</formula>
    </cfRule>
  </conditionalFormatting>
  <conditionalFormatting sqref="L104">
    <cfRule type="cellIs" dxfId="628" priority="462" operator="equal">
      <formula>"NO CUMPLE"</formula>
    </cfRule>
    <cfRule type="cellIs" dxfId="627" priority="463" operator="equal">
      <formula>"CUMPLE"</formula>
    </cfRule>
  </conditionalFormatting>
  <conditionalFormatting sqref="J105">
    <cfRule type="cellIs" dxfId="626" priority="460" operator="equal">
      <formula>"NO CUMPLE"</formula>
    </cfRule>
    <cfRule type="cellIs" dxfId="625" priority="461" operator="equal">
      <formula>"CUMPLE"</formula>
    </cfRule>
  </conditionalFormatting>
  <conditionalFormatting sqref="J106">
    <cfRule type="cellIs" dxfId="624" priority="458" operator="equal">
      <formula>"NO CUMPLE"</formula>
    </cfRule>
    <cfRule type="cellIs" dxfId="623" priority="459" operator="equal">
      <formula>"CUMPLE"</formula>
    </cfRule>
  </conditionalFormatting>
  <conditionalFormatting sqref="J107">
    <cfRule type="cellIs" dxfId="622" priority="456" operator="equal">
      <formula>"NO CUMPLE"</formula>
    </cfRule>
    <cfRule type="cellIs" dxfId="621" priority="457" operator="equal">
      <formula>"CUMPLE"</formula>
    </cfRule>
  </conditionalFormatting>
  <conditionalFormatting sqref="L107">
    <cfRule type="cellIs" dxfId="620" priority="454" operator="equal">
      <formula>"NO CUMPLE"</formula>
    </cfRule>
    <cfRule type="cellIs" dxfId="619" priority="455" operator="equal">
      <formula>"CUMPLE"</formula>
    </cfRule>
  </conditionalFormatting>
  <conditionalFormatting sqref="J108">
    <cfRule type="cellIs" dxfId="618" priority="452" operator="equal">
      <formula>"NO CUMPLE"</formula>
    </cfRule>
    <cfRule type="cellIs" dxfId="617" priority="453" operator="equal">
      <formula>"CUMPLE"</formula>
    </cfRule>
  </conditionalFormatting>
  <conditionalFormatting sqref="J109">
    <cfRule type="cellIs" dxfId="616" priority="450" operator="equal">
      <formula>"NO CUMPLE"</formula>
    </cfRule>
    <cfRule type="cellIs" dxfId="615" priority="451" operator="equal">
      <formula>"CUMPLE"</formula>
    </cfRule>
  </conditionalFormatting>
  <conditionalFormatting sqref="J110">
    <cfRule type="cellIs" dxfId="614" priority="448" operator="equal">
      <formula>"NO CUMPLE"</formula>
    </cfRule>
    <cfRule type="cellIs" dxfId="613" priority="449" operator="equal">
      <formula>"CUMPLE"</formula>
    </cfRule>
  </conditionalFormatting>
  <conditionalFormatting sqref="L110">
    <cfRule type="cellIs" dxfId="612" priority="446" operator="equal">
      <formula>"NO CUMPLE"</formula>
    </cfRule>
    <cfRule type="cellIs" dxfId="611" priority="447" operator="equal">
      <formula>"CUMPLE"</formula>
    </cfRule>
  </conditionalFormatting>
  <conditionalFormatting sqref="J111">
    <cfRule type="cellIs" dxfId="610" priority="444" operator="equal">
      <formula>"NO CUMPLE"</formula>
    </cfRule>
    <cfRule type="cellIs" dxfId="609" priority="445" operator="equal">
      <formula>"CUMPLE"</formula>
    </cfRule>
  </conditionalFormatting>
  <conditionalFormatting sqref="J112">
    <cfRule type="cellIs" dxfId="608" priority="442" operator="equal">
      <formula>"NO CUMPLE"</formula>
    </cfRule>
    <cfRule type="cellIs" dxfId="607" priority="443" operator="equal">
      <formula>"CUMPLE"</formula>
    </cfRule>
  </conditionalFormatting>
  <conditionalFormatting sqref="J113">
    <cfRule type="cellIs" dxfId="606" priority="440" operator="equal">
      <formula>"NO CUMPLE"</formula>
    </cfRule>
    <cfRule type="cellIs" dxfId="605" priority="441" operator="equal">
      <formula>"CUMPLE"</formula>
    </cfRule>
  </conditionalFormatting>
  <conditionalFormatting sqref="L113">
    <cfRule type="cellIs" dxfId="604" priority="438" operator="equal">
      <formula>"NO CUMPLE"</formula>
    </cfRule>
    <cfRule type="cellIs" dxfId="603" priority="439" operator="equal">
      <formula>"CUMPLE"</formula>
    </cfRule>
  </conditionalFormatting>
  <conditionalFormatting sqref="J114">
    <cfRule type="cellIs" dxfId="602" priority="436" operator="equal">
      <formula>"NO CUMPLE"</formula>
    </cfRule>
    <cfRule type="cellIs" dxfId="601" priority="437" operator="equal">
      <formula>"CUMPLE"</formula>
    </cfRule>
  </conditionalFormatting>
  <conditionalFormatting sqref="J115">
    <cfRule type="cellIs" dxfId="600" priority="434" operator="equal">
      <formula>"NO CUMPLE"</formula>
    </cfRule>
    <cfRule type="cellIs" dxfId="599" priority="435" operator="equal">
      <formula>"CUMPLE"</formula>
    </cfRule>
  </conditionalFormatting>
  <conditionalFormatting sqref="P104 P107 P110 P113">
    <cfRule type="expression" dxfId="598" priority="425">
      <formula>Q104="NO SUBSANABLE"</formula>
    </cfRule>
    <cfRule type="expression" dxfId="597" priority="426">
      <formula>Q104="REQUERIMIENTOS SUBSANADOS"</formula>
    </cfRule>
    <cfRule type="expression" dxfId="596" priority="427">
      <formula>Q104="PENDIENTES POR SUBSANAR"</formula>
    </cfRule>
    <cfRule type="expression" dxfId="595" priority="429">
      <formula>Q104="SIN OBSERVACIÓN"</formula>
    </cfRule>
    <cfRule type="containsBlanks" dxfId="594" priority="430">
      <formula>LEN(TRIM(P104))=0</formula>
    </cfRule>
  </conditionalFormatting>
  <conditionalFormatting sqref="Q104 Q107 Q110 Q113">
    <cfRule type="containsBlanks" dxfId="593" priority="420">
      <formula>LEN(TRIM(Q104))=0</formula>
    </cfRule>
    <cfRule type="cellIs" dxfId="592" priority="428" operator="equal">
      <formula>"REQUERIMIENTOS SUBSANADOS"</formula>
    </cfRule>
    <cfRule type="containsText" dxfId="591" priority="431" operator="containsText" text="NO SUBSANABLE">
      <formula>NOT(ISERROR(SEARCH("NO SUBSANABLE",Q104)))</formula>
    </cfRule>
    <cfRule type="containsText" dxfId="590" priority="432" operator="containsText" text="PENDIENTES POR SUBSANAR">
      <formula>NOT(ISERROR(SEARCH("PENDIENTES POR SUBSANAR",Q104)))</formula>
    </cfRule>
    <cfRule type="containsText" dxfId="589" priority="433" operator="containsText" text="SIN OBSERVACIÓN">
      <formula>NOT(ISERROR(SEARCH("SIN OBSERVACIÓN",Q104)))</formula>
    </cfRule>
  </conditionalFormatting>
  <conditionalFormatting sqref="R104 R107 R110 R113">
    <cfRule type="containsBlanks" dxfId="588" priority="419">
      <formula>LEN(TRIM(R104))=0</formula>
    </cfRule>
    <cfRule type="cellIs" dxfId="587" priority="421" operator="equal">
      <formula>"NO CUMPLEN CON LO SOLICITADO"</formula>
    </cfRule>
    <cfRule type="cellIs" dxfId="586" priority="422" operator="equal">
      <formula>"CUMPLEN CON LO SOLICITADO"</formula>
    </cfRule>
    <cfRule type="cellIs" dxfId="585" priority="423" operator="equal">
      <formula>"PENDIENTES"</formula>
    </cfRule>
    <cfRule type="cellIs" dxfId="584" priority="424" operator="equal">
      <formula>"NINGUNO"</formula>
    </cfRule>
  </conditionalFormatting>
  <conditionalFormatting sqref="F129">
    <cfRule type="notContainsBlanks" dxfId="583" priority="403">
      <formula>LEN(TRIM(F129))&gt;0</formula>
    </cfRule>
  </conditionalFormatting>
  <conditionalFormatting sqref="H123">
    <cfRule type="notContainsBlanks" dxfId="582" priority="402">
      <formula>LEN(TRIM(H123))&gt;0</formula>
    </cfRule>
  </conditionalFormatting>
  <conditionalFormatting sqref="I123">
    <cfRule type="notContainsBlanks" dxfId="581" priority="401">
      <formula>LEN(TRIM(I123))&gt;0</formula>
    </cfRule>
  </conditionalFormatting>
  <conditionalFormatting sqref="H126">
    <cfRule type="notContainsBlanks" dxfId="580" priority="400">
      <formula>LEN(TRIM(H126))&gt;0</formula>
    </cfRule>
  </conditionalFormatting>
  <conditionalFormatting sqref="I126">
    <cfRule type="notContainsBlanks" dxfId="579" priority="399">
      <formula>LEN(TRIM(I126))&gt;0</formula>
    </cfRule>
  </conditionalFormatting>
  <conditionalFormatting sqref="H129">
    <cfRule type="notContainsBlanks" dxfId="578" priority="398">
      <formula>LEN(TRIM(H129))&gt;0</formula>
    </cfRule>
  </conditionalFormatting>
  <conditionalFormatting sqref="I129">
    <cfRule type="notContainsBlanks" dxfId="577" priority="397">
      <formula>LEN(TRIM(I129))&gt;0</formula>
    </cfRule>
  </conditionalFormatting>
  <conditionalFormatting sqref="J127">
    <cfRule type="cellIs" dxfId="576" priority="393" operator="equal">
      <formula>"NO CUMPLE"</formula>
    </cfRule>
    <cfRule type="cellIs" dxfId="575" priority="394" operator="equal">
      <formula>"CUMPLE"</formula>
    </cfRule>
  </conditionalFormatting>
  <conditionalFormatting sqref="J126">
    <cfRule type="cellIs" dxfId="574" priority="391" operator="equal">
      <formula>"NO CUMPLE"</formula>
    </cfRule>
    <cfRule type="cellIs" dxfId="573" priority="392" operator="equal">
      <formula>"CUMPLE"</formula>
    </cfRule>
  </conditionalFormatting>
  <conditionalFormatting sqref="J128">
    <cfRule type="cellIs" dxfId="572" priority="389" operator="equal">
      <formula>"NO CUMPLE"</formula>
    </cfRule>
    <cfRule type="cellIs" dxfId="571" priority="390" operator="equal">
      <formula>"CUMPLE"</formula>
    </cfRule>
  </conditionalFormatting>
  <conditionalFormatting sqref="L126">
    <cfRule type="cellIs" dxfId="570" priority="387" operator="equal">
      <formula>"NO CUMPLE"</formula>
    </cfRule>
    <cfRule type="cellIs" dxfId="569" priority="388" operator="equal">
      <formula>"CUMPLE"</formula>
    </cfRule>
  </conditionalFormatting>
  <conditionalFormatting sqref="J130">
    <cfRule type="cellIs" dxfId="568" priority="385" operator="equal">
      <formula>"NO CUMPLE"</formula>
    </cfRule>
    <cfRule type="cellIs" dxfId="567" priority="386" operator="equal">
      <formula>"CUMPLE"</formula>
    </cfRule>
  </conditionalFormatting>
  <conditionalFormatting sqref="J129">
    <cfRule type="cellIs" dxfId="566" priority="383" operator="equal">
      <formula>"NO CUMPLE"</formula>
    </cfRule>
    <cfRule type="cellIs" dxfId="565" priority="384" operator="equal">
      <formula>"CUMPLE"</formula>
    </cfRule>
  </conditionalFormatting>
  <conditionalFormatting sqref="J131">
    <cfRule type="cellIs" dxfId="564" priority="381" operator="equal">
      <formula>"NO CUMPLE"</formula>
    </cfRule>
    <cfRule type="cellIs" dxfId="563" priority="382" operator="equal">
      <formula>"CUMPLE"</formula>
    </cfRule>
  </conditionalFormatting>
  <conditionalFormatting sqref="L129">
    <cfRule type="cellIs" dxfId="562" priority="379" operator="equal">
      <formula>"NO CUMPLE"</formula>
    </cfRule>
    <cfRule type="cellIs" dxfId="561" priority="380" operator="equal">
      <formula>"CUMPLE"</formula>
    </cfRule>
  </conditionalFormatting>
  <conditionalFormatting sqref="J133">
    <cfRule type="cellIs" dxfId="560" priority="377" operator="equal">
      <formula>"NO CUMPLE"</formula>
    </cfRule>
    <cfRule type="cellIs" dxfId="559" priority="378" operator="equal">
      <formula>"CUMPLE"</formula>
    </cfRule>
  </conditionalFormatting>
  <conditionalFormatting sqref="J132">
    <cfRule type="cellIs" dxfId="558" priority="375" operator="equal">
      <formula>"NO CUMPLE"</formula>
    </cfRule>
    <cfRule type="cellIs" dxfId="557" priority="376" operator="equal">
      <formula>"CUMPLE"</formula>
    </cfRule>
  </conditionalFormatting>
  <conditionalFormatting sqref="J134">
    <cfRule type="cellIs" dxfId="556" priority="373" operator="equal">
      <formula>"NO CUMPLE"</formula>
    </cfRule>
    <cfRule type="cellIs" dxfId="555" priority="374" operator="equal">
      <formula>"CUMPLE"</formula>
    </cfRule>
  </conditionalFormatting>
  <conditionalFormatting sqref="L132">
    <cfRule type="cellIs" dxfId="554" priority="371" operator="equal">
      <formula>"NO CUMPLE"</formula>
    </cfRule>
    <cfRule type="cellIs" dxfId="553" priority="372" operator="equal">
      <formula>"CUMPLE"</formula>
    </cfRule>
  </conditionalFormatting>
  <conditionalFormatting sqref="J136">
    <cfRule type="cellIs" dxfId="552" priority="369" operator="equal">
      <formula>"NO CUMPLE"</formula>
    </cfRule>
    <cfRule type="cellIs" dxfId="551" priority="370" operator="equal">
      <formula>"CUMPLE"</formula>
    </cfRule>
  </conditionalFormatting>
  <conditionalFormatting sqref="J135">
    <cfRule type="cellIs" dxfId="550" priority="367" operator="equal">
      <formula>"NO CUMPLE"</formula>
    </cfRule>
    <cfRule type="cellIs" dxfId="549" priority="368" operator="equal">
      <formula>"CUMPLE"</formula>
    </cfRule>
  </conditionalFormatting>
  <conditionalFormatting sqref="J137">
    <cfRule type="cellIs" dxfId="548" priority="365" operator="equal">
      <formula>"NO CUMPLE"</formula>
    </cfRule>
    <cfRule type="cellIs" dxfId="547" priority="366" operator="equal">
      <formula>"CUMPLE"</formula>
    </cfRule>
  </conditionalFormatting>
  <conditionalFormatting sqref="L135">
    <cfRule type="cellIs" dxfId="546" priority="363" operator="equal">
      <formula>"NO CUMPLE"</formula>
    </cfRule>
    <cfRule type="cellIs" dxfId="545" priority="364" operator="equal">
      <formula>"CUMPLE"</formula>
    </cfRule>
  </conditionalFormatting>
  <conditionalFormatting sqref="N126">
    <cfRule type="expression" dxfId="544" priority="360">
      <formula>N126=" "</formula>
    </cfRule>
    <cfRule type="expression" dxfId="543" priority="361">
      <formula>N126="NO PRESENTÓ CERTIFICADO"</formula>
    </cfRule>
    <cfRule type="expression" dxfId="542" priority="362">
      <formula>N126="PRESENTÓ CERTIFICADO"</formula>
    </cfRule>
  </conditionalFormatting>
  <conditionalFormatting sqref="P126">
    <cfRule type="expression" dxfId="541" priority="351">
      <formula>Q126="NO SUBSANABLE"</formula>
    </cfRule>
    <cfRule type="expression" dxfId="540" priority="353">
      <formula>Q126="REQUERIMIENTOS SUBSANADOS"</formula>
    </cfRule>
    <cfRule type="expression" dxfId="539" priority="354">
      <formula>Q126="PENDIENTES POR SUBSANAR"</formula>
    </cfRule>
    <cfRule type="expression" dxfId="538" priority="358">
      <formula>Q126="SIN OBSERVACIÓN"</formula>
    </cfRule>
    <cfRule type="containsBlanks" dxfId="537" priority="359">
      <formula>LEN(TRIM(P126))=0</formula>
    </cfRule>
  </conditionalFormatting>
  <conditionalFormatting sqref="O126">
    <cfRule type="cellIs" dxfId="536" priority="352" operator="equal">
      <formula>"PENDIENTE POR DESCRIPCIÓN"</formula>
    </cfRule>
    <cfRule type="cellIs" dxfId="535" priority="355" operator="equal">
      <formula>"DESCRIPCIÓN INSUFICIENTE"</formula>
    </cfRule>
    <cfRule type="cellIs" dxfId="534" priority="356" operator="equal">
      <formula>"NO ESTÁ ACORDE A ITEM 5.2.1 (T.R.)"</formula>
    </cfRule>
    <cfRule type="cellIs" dxfId="533" priority="357" operator="equal">
      <formula>"ACORDE A ITEM 5.2.1 (T.R.)"</formula>
    </cfRule>
  </conditionalFormatting>
  <conditionalFormatting sqref="Q126">
    <cfRule type="containsBlanks" dxfId="532" priority="342">
      <formula>LEN(TRIM(Q126))=0</formula>
    </cfRule>
    <cfRule type="cellIs" dxfId="531" priority="347" operator="equal">
      <formula>"REQUERIMIENTOS SUBSANADOS"</formula>
    </cfRule>
    <cfRule type="containsText" dxfId="530" priority="348" operator="containsText" text="NO SUBSANABLE">
      <formula>NOT(ISERROR(SEARCH("NO SUBSANABLE",Q126)))</formula>
    </cfRule>
    <cfRule type="containsText" dxfId="529" priority="349" operator="containsText" text="PENDIENTES POR SUBSANAR">
      <formula>NOT(ISERROR(SEARCH("PENDIENTES POR SUBSANAR",Q126)))</formula>
    </cfRule>
    <cfRule type="containsText" dxfId="528" priority="350" operator="containsText" text="SIN OBSERVACIÓN">
      <formula>NOT(ISERROR(SEARCH("SIN OBSERVACIÓN",Q126)))</formula>
    </cfRule>
  </conditionalFormatting>
  <conditionalFormatting sqref="R126">
    <cfRule type="containsBlanks" dxfId="527" priority="341">
      <formula>LEN(TRIM(R126))=0</formula>
    </cfRule>
    <cfRule type="cellIs" dxfId="526" priority="343" operator="equal">
      <formula>"NO CUMPLEN CON LO SOLICITADO"</formula>
    </cfRule>
    <cfRule type="cellIs" dxfId="525" priority="344" operator="equal">
      <formula>"CUMPLEN CON LO SOLICITADO"</formula>
    </cfRule>
    <cfRule type="cellIs" dxfId="524" priority="345" operator="equal">
      <formula>"PENDIENTES"</formula>
    </cfRule>
    <cfRule type="cellIs" dxfId="523" priority="346" operator="equal">
      <formula>"NINGUNO"</formula>
    </cfRule>
  </conditionalFormatting>
  <conditionalFormatting sqref="N129">
    <cfRule type="expression" dxfId="522" priority="338">
      <formula>N129=" "</formula>
    </cfRule>
    <cfRule type="expression" dxfId="521" priority="339">
      <formula>N129="NO PRESENTÓ CERTIFICADO"</formula>
    </cfRule>
    <cfRule type="expression" dxfId="520" priority="340">
      <formula>N129="PRESENTÓ CERTIFICADO"</formula>
    </cfRule>
  </conditionalFormatting>
  <conditionalFormatting sqref="P129">
    <cfRule type="expression" dxfId="519" priority="329">
      <formula>Q129="NO SUBSANABLE"</formula>
    </cfRule>
    <cfRule type="expression" dxfId="518" priority="331">
      <formula>Q129="REQUERIMIENTOS SUBSANADOS"</formula>
    </cfRule>
    <cfRule type="expression" dxfId="517" priority="332">
      <formula>Q129="PENDIENTES POR SUBSANAR"</formula>
    </cfRule>
    <cfRule type="expression" dxfId="516" priority="336">
      <formula>Q129="SIN OBSERVACIÓN"</formula>
    </cfRule>
    <cfRule type="containsBlanks" dxfId="515" priority="337">
      <formula>LEN(TRIM(P129))=0</formula>
    </cfRule>
  </conditionalFormatting>
  <conditionalFormatting sqref="O129">
    <cfRule type="cellIs" dxfId="514" priority="330" operator="equal">
      <formula>"PENDIENTE POR DESCRIPCIÓN"</formula>
    </cfRule>
    <cfRule type="cellIs" dxfId="513" priority="333" operator="equal">
      <formula>"DESCRIPCIÓN INSUFICIENTE"</formula>
    </cfRule>
    <cfRule type="cellIs" dxfId="512" priority="334" operator="equal">
      <formula>"NO ESTÁ ACORDE A ITEM 5.2.1 (T.R.)"</formula>
    </cfRule>
    <cfRule type="cellIs" dxfId="511" priority="335" operator="equal">
      <formula>"ACORDE A ITEM 5.2.1 (T.R.)"</formula>
    </cfRule>
  </conditionalFormatting>
  <conditionalFormatting sqref="Q129">
    <cfRule type="containsBlanks" dxfId="510" priority="320">
      <formula>LEN(TRIM(Q129))=0</formula>
    </cfRule>
    <cfRule type="cellIs" dxfId="509" priority="325" operator="equal">
      <formula>"REQUERIMIENTOS SUBSANADOS"</formula>
    </cfRule>
    <cfRule type="containsText" dxfId="508" priority="326" operator="containsText" text="NO SUBSANABLE">
      <formula>NOT(ISERROR(SEARCH("NO SUBSANABLE",Q129)))</formula>
    </cfRule>
    <cfRule type="containsText" dxfId="507" priority="327" operator="containsText" text="PENDIENTES POR SUBSANAR">
      <formula>NOT(ISERROR(SEARCH("PENDIENTES POR SUBSANAR",Q129)))</formula>
    </cfRule>
    <cfRule type="containsText" dxfId="506" priority="328" operator="containsText" text="SIN OBSERVACIÓN">
      <formula>NOT(ISERROR(SEARCH("SIN OBSERVACIÓN",Q129)))</formula>
    </cfRule>
  </conditionalFormatting>
  <conditionalFormatting sqref="R129">
    <cfRule type="containsBlanks" dxfId="505" priority="319">
      <formula>LEN(TRIM(R129))=0</formula>
    </cfRule>
    <cfRule type="cellIs" dxfId="504" priority="321" operator="equal">
      <formula>"NO CUMPLEN CON LO SOLICITADO"</formula>
    </cfRule>
    <cfRule type="cellIs" dxfId="503" priority="322" operator="equal">
      <formula>"CUMPLEN CON LO SOLICITADO"</formula>
    </cfRule>
    <cfRule type="cellIs" dxfId="502" priority="323" operator="equal">
      <formula>"PENDIENTES"</formula>
    </cfRule>
    <cfRule type="cellIs" dxfId="501" priority="324" operator="equal">
      <formula>"NINGUNO"</formula>
    </cfRule>
  </conditionalFormatting>
  <conditionalFormatting sqref="N132">
    <cfRule type="expression" dxfId="500" priority="316">
      <formula>N132=" "</formula>
    </cfRule>
    <cfRule type="expression" dxfId="499" priority="317">
      <formula>N132="NO PRESENTÓ CERTIFICADO"</formula>
    </cfRule>
    <cfRule type="expression" dxfId="498" priority="318">
      <formula>N132="PRESENTÓ CERTIFICADO"</formula>
    </cfRule>
  </conditionalFormatting>
  <conditionalFormatting sqref="P132">
    <cfRule type="expression" dxfId="497" priority="307">
      <formula>Q132="NO SUBSANABLE"</formula>
    </cfRule>
    <cfRule type="expression" dxfId="496" priority="309">
      <formula>Q132="REQUERIMIENTOS SUBSANADOS"</formula>
    </cfRule>
    <cfRule type="expression" dxfId="495" priority="310">
      <formula>Q132="PENDIENTES POR SUBSANAR"</formula>
    </cfRule>
    <cfRule type="expression" dxfId="494" priority="314">
      <formula>Q132="SIN OBSERVACIÓN"</formula>
    </cfRule>
    <cfRule type="containsBlanks" dxfId="493" priority="315">
      <formula>LEN(TRIM(P132))=0</formula>
    </cfRule>
  </conditionalFormatting>
  <conditionalFormatting sqref="O132">
    <cfRule type="cellIs" dxfId="492" priority="308" operator="equal">
      <formula>"PENDIENTE POR DESCRIPCIÓN"</formula>
    </cfRule>
    <cfRule type="cellIs" dxfId="491" priority="311" operator="equal">
      <formula>"DESCRIPCIÓN INSUFICIENTE"</formula>
    </cfRule>
    <cfRule type="cellIs" dxfId="490" priority="312" operator="equal">
      <formula>"NO ESTÁ ACORDE A ITEM 5.2.1 (T.R.)"</formula>
    </cfRule>
    <cfRule type="cellIs" dxfId="489" priority="313" operator="equal">
      <formula>"ACORDE A ITEM 5.2.1 (T.R.)"</formula>
    </cfRule>
  </conditionalFormatting>
  <conditionalFormatting sqref="Q132">
    <cfRule type="containsBlanks" dxfId="488" priority="298">
      <formula>LEN(TRIM(Q132))=0</formula>
    </cfRule>
    <cfRule type="cellIs" dxfId="487" priority="303" operator="equal">
      <formula>"REQUERIMIENTOS SUBSANADOS"</formula>
    </cfRule>
    <cfRule type="containsText" dxfId="486" priority="304" operator="containsText" text="NO SUBSANABLE">
      <formula>NOT(ISERROR(SEARCH("NO SUBSANABLE",Q132)))</formula>
    </cfRule>
    <cfRule type="containsText" dxfId="485" priority="305" operator="containsText" text="PENDIENTES POR SUBSANAR">
      <formula>NOT(ISERROR(SEARCH("PENDIENTES POR SUBSANAR",Q132)))</formula>
    </cfRule>
    <cfRule type="containsText" dxfId="484" priority="306" operator="containsText" text="SIN OBSERVACIÓN">
      <formula>NOT(ISERROR(SEARCH("SIN OBSERVACIÓN",Q132)))</formula>
    </cfRule>
  </conditionalFormatting>
  <conditionalFormatting sqref="R132">
    <cfRule type="containsBlanks" dxfId="483" priority="297">
      <formula>LEN(TRIM(R132))=0</formula>
    </cfRule>
    <cfRule type="cellIs" dxfId="482" priority="299" operator="equal">
      <formula>"NO CUMPLEN CON LO SOLICITADO"</formula>
    </cfRule>
    <cfRule type="cellIs" dxfId="481" priority="300" operator="equal">
      <formula>"CUMPLEN CON LO SOLICITADO"</formula>
    </cfRule>
    <cfRule type="cellIs" dxfId="480" priority="301" operator="equal">
      <formula>"PENDIENTES"</formula>
    </cfRule>
    <cfRule type="cellIs" dxfId="479" priority="302" operator="equal">
      <formula>"NINGUNO"</formula>
    </cfRule>
  </conditionalFormatting>
  <conditionalFormatting sqref="N135">
    <cfRule type="expression" dxfId="478" priority="294">
      <formula>N135=" "</formula>
    </cfRule>
    <cfRule type="expression" dxfId="477" priority="295">
      <formula>N135="NO PRESENTÓ CERTIFICADO"</formula>
    </cfRule>
    <cfRule type="expression" dxfId="476" priority="296">
      <formula>N135="PRESENTÓ CERTIFICADO"</formula>
    </cfRule>
  </conditionalFormatting>
  <conditionalFormatting sqref="P135">
    <cfRule type="expression" dxfId="475" priority="285">
      <formula>Q135="NO SUBSANABLE"</formula>
    </cfRule>
    <cfRule type="expression" dxfId="474" priority="287">
      <formula>Q135="REQUERIMIENTOS SUBSANADOS"</formula>
    </cfRule>
    <cfRule type="expression" dxfId="473" priority="288">
      <formula>Q135="PENDIENTES POR SUBSANAR"</formula>
    </cfRule>
    <cfRule type="expression" dxfId="472" priority="292">
      <formula>Q135="SIN OBSERVACIÓN"</formula>
    </cfRule>
    <cfRule type="containsBlanks" dxfId="471" priority="293">
      <formula>LEN(TRIM(P135))=0</formula>
    </cfRule>
  </conditionalFormatting>
  <conditionalFormatting sqref="O135">
    <cfRule type="cellIs" dxfId="470" priority="286" operator="equal">
      <formula>"PENDIENTE POR DESCRIPCIÓN"</formula>
    </cfRule>
    <cfRule type="cellIs" dxfId="469" priority="289" operator="equal">
      <formula>"DESCRIPCIÓN INSUFICIENTE"</formula>
    </cfRule>
    <cfRule type="cellIs" dxfId="468" priority="290" operator="equal">
      <formula>"NO ESTÁ ACORDE A ITEM 5.2.1 (T.R.)"</formula>
    </cfRule>
    <cfRule type="cellIs" dxfId="467" priority="291" operator="equal">
      <formula>"ACORDE A ITEM 5.2.1 (T.R.)"</formula>
    </cfRule>
  </conditionalFormatting>
  <conditionalFormatting sqref="Q135">
    <cfRule type="containsBlanks" dxfId="466" priority="276">
      <formula>LEN(TRIM(Q135))=0</formula>
    </cfRule>
    <cfRule type="cellIs" dxfId="465" priority="281" operator="equal">
      <formula>"REQUERIMIENTOS SUBSANADOS"</formula>
    </cfRule>
    <cfRule type="containsText" dxfId="464" priority="282" operator="containsText" text="NO SUBSANABLE">
      <formula>NOT(ISERROR(SEARCH("NO SUBSANABLE",Q135)))</formula>
    </cfRule>
    <cfRule type="containsText" dxfId="463" priority="283" operator="containsText" text="PENDIENTES POR SUBSANAR">
      <formula>NOT(ISERROR(SEARCH("PENDIENTES POR SUBSANAR",Q135)))</formula>
    </cfRule>
    <cfRule type="containsText" dxfId="462" priority="284" operator="containsText" text="SIN OBSERVACIÓN">
      <formula>NOT(ISERROR(SEARCH("SIN OBSERVACIÓN",Q135)))</formula>
    </cfRule>
  </conditionalFormatting>
  <conditionalFormatting sqref="R135">
    <cfRule type="containsBlanks" dxfId="461" priority="275">
      <formula>LEN(TRIM(R135))=0</formula>
    </cfRule>
    <cfRule type="cellIs" dxfId="460" priority="277" operator="equal">
      <formula>"NO CUMPLEN CON LO SOLICITADO"</formula>
    </cfRule>
    <cfRule type="cellIs" dxfId="459" priority="278" operator="equal">
      <formula>"CUMPLEN CON LO SOLICITADO"</formula>
    </cfRule>
    <cfRule type="cellIs" dxfId="458" priority="279" operator="equal">
      <formula>"PENDIENTES"</formula>
    </cfRule>
    <cfRule type="cellIs" dxfId="457" priority="280" operator="equal">
      <formula>"NINGUNO"</formula>
    </cfRule>
  </conditionalFormatting>
  <conditionalFormatting sqref="K35">
    <cfRule type="expression" dxfId="456" priority="273">
      <formula>J35="NO CUMPLE"</formula>
    </cfRule>
    <cfRule type="expression" dxfId="455" priority="274">
      <formula>J35="CUMPLE"</formula>
    </cfRule>
  </conditionalFormatting>
  <conditionalFormatting sqref="M35">
    <cfRule type="expression" dxfId="454" priority="271">
      <formula>L35="NO CUMPLE"</formula>
    </cfRule>
    <cfRule type="expression" dxfId="453" priority="272">
      <formula>L35="CUMPLE"</formula>
    </cfRule>
  </conditionalFormatting>
  <conditionalFormatting sqref="J35">
    <cfRule type="cellIs" dxfId="452" priority="269" operator="equal">
      <formula>"NO CUMPLE"</formula>
    </cfRule>
    <cfRule type="cellIs" dxfId="451" priority="270" operator="equal">
      <formula>"CUMPLE"</formula>
    </cfRule>
  </conditionalFormatting>
  <conditionalFormatting sqref="L36:L37">
    <cfRule type="cellIs" dxfId="450" priority="267" operator="equal">
      <formula>"NO CUMPLE"</formula>
    </cfRule>
    <cfRule type="cellIs" dxfId="449" priority="268" operator="equal">
      <formula>"CUMPLE"</formula>
    </cfRule>
  </conditionalFormatting>
  <conditionalFormatting sqref="K36:K37">
    <cfRule type="expression" dxfId="448" priority="265">
      <formula>J36="NO CUMPLE"</formula>
    </cfRule>
    <cfRule type="expression" dxfId="447" priority="266">
      <formula>J36="CUMPLE"</formula>
    </cfRule>
  </conditionalFormatting>
  <conditionalFormatting sqref="J36:J37">
    <cfRule type="cellIs" dxfId="446" priority="263" operator="equal">
      <formula>"NO CUMPLE"</formula>
    </cfRule>
    <cfRule type="cellIs" dxfId="445" priority="264" operator="equal">
      <formula>"CUMPLE"</formula>
    </cfRule>
  </conditionalFormatting>
  <conditionalFormatting sqref="M36">
    <cfRule type="expression" dxfId="444" priority="261">
      <formula>L36="NO CUMPLE"</formula>
    </cfRule>
    <cfRule type="expression" dxfId="443" priority="262">
      <formula>L36="CUMPLE"</formula>
    </cfRule>
  </conditionalFormatting>
  <conditionalFormatting sqref="J41">
    <cfRule type="cellIs" dxfId="442" priority="259" operator="equal">
      <formula>"NO CUMPLE"</formula>
    </cfRule>
    <cfRule type="cellIs" dxfId="441" priority="260" operator="equal">
      <formula>"CUMPLE"</formula>
    </cfRule>
  </conditionalFormatting>
  <conditionalFormatting sqref="J42:J43">
    <cfRule type="cellIs" dxfId="440" priority="257" operator="equal">
      <formula>"NO CUMPLE"</formula>
    </cfRule>
    <cfRule type="cellIs" dxfId="439" priority="258" operator="equal">
      <formula>"CUMPLE"</formula>
    </cfRule>
  </conditionalFormatting>
  <conditionalFormatting sqref="J44">
    <cfRule type="cellIs" dxfId="438" priority="255" operator="equal">
      <formula>"NO CUMPLE"</formula>
    </cfRule>
    <cfRule type="cellIs" dxfId="437" priority="256" operator="equal">
      <formula>"CUMPLE"</formula>
    </cfRule>
  </conditionalFormatting>
  <conditionalFormatting sqref="J45:J46">
    <cfRule type="cellIs" dxfId="436" priority="253" operator="equal">
      <formula>"NO CUMPLE"</formula>
    </cfRule>
    <cfRule type="cellIs" dxfId="435" priority="254" operator="equal">
      <formula>"CUMPLE"</formula>
    </cfRule>
  </conditionalFormatting>
  <conditionalFormatting sqref="J47">
    <cfRule type="cellIs" dxfId="434" priority="251" operator="equal">
      <formula>"NO CUMPLE"</formula>
    </cfRule>
    <cfRule type="cellIs" dxfId="433" priority="252" operator="equal">
      <formula>"CUMPLE"</formula>
    </cfRule>
  </conditionalFormatting>
  <conditionalFormatting sqref="J48:J49">
    <cfRule type="cellIs" dxfId="432" priority="249" operator="equal">
      <formula>"NO CUMPLE"</formula>
    </cfRule>
    <cfRule type="cellIs" dxfId="431" priority="250" operator="equal">
      <formula>"CUMPLE"</formula>
    </cfRule>
  </conditionalFormatting>
  <conditionalFormatting sqref="L35">
    <cfRule type="cellIs" dxfId="430" priority="247" operator="equal">
      <formula>"NO CUMPLE"</formula>
    </cfRule>
    <cfRule type="cellIs" dxfId="429" priority="248" operator="equal">
      <formula>"CUMPLE"</formula>
    </cfRule>
  </conditionalFormatting>
  <conditionalFormatting sqref="J38">
    <cfRule type="cellIs" dxfId="428" priority="245" operator="equal">
      <formula>"NO CUMPLE"</formula>
    </cfRule>
    <cfRule type="cellIs" dxfId="427" priority="246" operator="equal">
      <formula>"CUMPLE"</formula>
    </cfRule>
  </conditionalFormatting>
  <conditionalFormatting sqref="J40">
    <cfRule type="cellIs" dxfId="426" priority="243" operator="equal">
      <formula>"NO CUMPLE"</formula>
    </cfRule>
    <cfRule type="cellIs" dxfId="425" priority="244" operator="equal">
      <formula>"CUMPLE"</formula>
    </cfRule>
  </conditionalFormatting>
  <conditionalFormatting sqref="K38">
    <cfRule type="expression" dxfId="424" priority="241">
      <formula>J38="NO CUMPLE"</formula>
    </cfRule>
    <cfRule type="expression" dxfId="423" priority="242">
      <formula>J38="CUMPLE"</formula>
    </cfRule>
  </conditionalFormatting>
  <conditionalFormatting sqref="M38">
    <cfRule type="expression" dxfId="422" priority="239">
      <formula>L38="NO CUMPLE"</formula>
    </cfRule>
    <cfRule type="expression" dxfId="421" priority="240">
      <formula>L38="CUMPLE"</formula>
    </cfRule>
  </conditionalFormatting>
  <conditionalFormatting sqref="L39:L40">
    <cfRule type="cellIs" dxfId="420" priority="237" operator="equal">
      <formula>"NO CUMPLE"</formula>
    </cfRule>
    <cfRule type="cellIs" dxfId="419" priority="238" operator="equal">
      <formula>"CUMPLE"</formula>
    </cfRule>
  </conditionalFormatting>
  <conditionalFormatting sqref="K39:K40">
    <cfRule type="expression" dxfId="418" priority="235">
      <formula>J39="NO CUMPLE"</formula>
    </cfRule>
    <cfRule type="expression" dxfId="417" priority="236">
      <formula>J39="CUMPLE"</formula>
    </cfRule>
  </conditionalFormatting>
  <conditionalFormatting sqref="M39">
    <cfRule type="expression" dxfId="416" priority="233">
      <formula>L39="NO CUMPLE"</formula>
    </cfRule>
    <cfRule type="expression" dxfId="415" priority="234">
      <formula>L39="CUMPLE"</formula>
    </cfRule>
  </conditionalFormatting>
  <conditionalFormatting sqref="L38">
    <cfRule type="cellIs" dxfId="414" priority="231" operator="equal">
      <formula>"NO CUMPLE"</formula>
    </cfRule>
    <cfRule type="cellIs" dxfId="413" priority="232" operator="equal">
      <formula>"CUMPLE"</formula>
    </cfRule>
  </conditionalFormatting>
  <conditionalFormatting sqref="K41">
    <cfRule type="expression" dxfId="412" priority="229">
      <formula>J41="NO CUMPLE"</formula>
    </cfRule>
    <cfRule type="expression" dxfId="411" priority="230">
      <formula>J41="CUMPLE"</formula>
    </cfRule>
  </conditionalFormatting>
  <conditionalFormatting sqref="M41">
    <cfRule type="expression" dxfId="410" priority="227">
      <formula>L41="NO CUMPLE"</formula>
    </cfRule>
    <cfRule type="expression" dxfId="409" priority="228">
      <formula>L41="CUMPLE"</formula>
    </cfRule>
  </conditionalFormatting>
  <conditionalFormatting sqref="L42:L43">
    <cfRule type="cellIs" dxfId="408" priority="225" operator="equal">
      <formula>"NO CUMPLE"</formula>
    </cfRule>
    <cfRule type="cellIs" dxfId="407" priority="226" operator="equal">
      <formula>"CUMPLE"</formula>
    </cfRule>
  </conditionalFormatting>
  <conditionalFormatting sqref="K42:K43">
    <cfRule type="expression" dxfId="406" priority="223">
      <formula>J42="NO CUMPLE"</formula>
    </cfRule>
    <cfRule type="expression" dxfId="405" priority="224">
      <formula>J42="CUMPLE"</formula>
    </cfRule>
  </conditionalFormatting>
  <conditionalFormatting sqref="M42">
    <cfRule type="expression" dxfId="404" priority="221">
      <formula>L42="NO CUMPLE"</formula>
    </cfRule>
    <cfRule type="expression" dxfId="403" priority="222">
      <formula>L42="CUMPLE"</formula>
    </cfRule>
  </conditionalFormatting>
  <conditionalFormatting sqref="L41">
    <cfRule type="cellIs" dxfId="402" priority="219" operator="equal">
      <formula>"NO CUMPLE"</formula>
    </cfRule>
    <cfRule type="cellIs" dxfId="401" priority="220" operator="equal">
      <formula>"CUMPLE"</formula>
    </cfRule>
  </conditionalFormatting>
  <conditionalFormatting sqref="K44">
    <cfRule type="expression" dxfId="400" priority="217">
      <formula>J44="NO CUMPLE"</formula>
    </cfRule>
    <cfRule type="expression" dxfId="399" priority="218">
      <formula>J44="CUMPLE"</formula>
    </cfRule>
  </conditionalFormatting>
  <conditionalFormatting sqref="M44">
    <cfRule type="expression" dxfId="398" priority="215">
      <formula>L44="NO CUMPLE"</formula>
    </cfRule>
    <cfRule type="expression" dxfId="397" priority="216">
      <formula>L44="CUMPLE"</formula>
    </cfRule>
  </conditionalFormatting>
  <conditionalFormatting sqref="L45:L46">
    <cfRule type="cellIs" dxfId="396" priority="213" operator="equal">
      <formula>"NO CUMPLE"</formula>
    </cfRule>
    <cfRule type="cellIs" dxfId="395" priority="214" operator="equal">
      <formula>"CUMPLE"</formula>
    </cfRule>
  </conditionalFormatting>
  <conditionalFormatting sqref="K45:K46">
    <cfRule type="expression" dxfId="394" priority="211">
      <formula>J45="NO CUMPLE"</formula>
    </cfRule>
    <cfRule type="expression" dxfId="393" priority="212">
      <formula>J45="CUMPLE"</formula>
    </cfRule>
  </conditionalFormatting>
  <conditionalFormatting sqref="M45">
    <cfRule type="expression" dxfId="392" priority="209">
      <formula>L45="NO CUMPLE"</formula>
    </cfRule>
    <cfRule type="expression" dxfId="391" priority="210">
      <formula>L45="CUMPLE"</formula>
    </cfRule>
  </conditionalFormatting>
  <conditionalFormatting sqref="L44">
    <cfRule type="cellIs" dxfId="390" priority="207" operator="equal">
      <formula>"NO CUMPLE"</formula>
    </cfRule>
    <cfRule type="cellIs" dxfId="389" priority="208" operator="equal">
      <formula>"CUMPLE"</formula>
    </cfRule>
  </conditionalFormatting>
  <conditionalFormatting sqref="K47">
    <cfRule type="expression" dxfId="388" priority="205">
      <formula>J47="NO CUMPLE"</formula>
    </cfRule>
    <cfRule type="expression" dxfId="387" priority="206">
      <formula>J47="CUMPLE"</formula>
    </cfRule>
  </conditionalFormatting>
  <conditionalFormatting sqref="M47">
    <cfRule type="expression" dxfId="386" priority="203">
      <formula>L47="NO CUMPLE"</formula>
    </cfRule>
    <cfRule type="expression" dxfId="385" priority="204">
      <formula>L47="CUMPLE"</formula>
    </cfRule>
  </conditionalFormatting>
  <conditionalFormatting sqref="L48:L49">
    <cfRule type="cellIs" dxfId="384" priority="201" operator="equal">
      <formula>"NO CUMPLE"</formula>
    </cfRule>
    <cfRule type="cellIs" dxfId="383" priority="202" operator="equal">
      <formula>"CUMPLE"</formula>
    </cfRule>
  </conditionalFormatting>
  <conditionalFormatting sqref="K48:K49">
    <cfRule type="expression" dxfId="382" priority="199">
      <formula>J48="NO CUMPLE"</formula>
    </cfRule>
    <cfRule type="expression" dxfId="381" priority="200">
      <formula>J48="CUMPLE"</formula>
    </cfRule>
  </conditionalFormatting>
  <conditionalFormatting sqref="M48">
    <cfRule type="expression" dxfId="380" priority="197">
      <formula>L48="NO CUMPLE"</formula>
    </cfRule>
    <cfRule type="expression" dxfId="379" priority="198">
      <formula>L48="CUMPLE"</formula>
    </cfRule>
  </conditionalFormatting>
  <conditionalFormatting sqref="L47">
    <cfRule type="cellIs" dxfId="378" priority="195" operator="equal">
      <formula>"NO CUMPLE"</formula>
    </cfRule>
    <cfRule type="cellIs" dxfId="377" priority="196" operator="equal">
      <formula>"CUMPLE"</formula>
    </cfRule>
  </conditionalFormatting>
  <conditionalFormatting sqref="J39">
    <cfRule type="cellIs" dxfId="376" priority="193" operator="equal">
      <formula>"NO CUMPLE"</formula>
    </cfRule>
    <cfRule type="cellIs" dxfId="375" priority="194" operator="equal">
      <formula>"CUMPLE"</formula>
    </cfRule>
  </conditionalFormatting>
  <conditionalFormatting sqref="K57">
    <cfRule type="expression" dxfId="374" priority="191">
      <formula>J57="NO CUMPLE"</formula>
    </cfRule>
    <cfRule type="expression" dxfId="373" priority="192">
      <formula>J57="CUMPLE"</formula>
    </cfRule>
  </conditionalFormatting>
  <conditionalFormatting sqref="M57">
    <cfRule type="expression" dxfId="372" priority="189">
      <formula>L57="NO CUMPLE"</formula>
    </cfRule>
    <cfRule type="expression" dxfId="371" priority="190">
      <formula>L57="CUMPLE"</formula>
    </cfRule>
  </conditionalFormatting>
  <conditionalFormatting sqref="J57">
    <cfRule type="cellIs" dxfId="370" priority="187" operator="equal">
      <formula>"NO CUMPLE"</formula>
    </cfRule>
    <cfRule type="cellIs" dxfId="369" priority="188" operator="equal">
      <formula>"CUMPLE"</formula>
    </cfRule>
  </conditionalFormatting>
  <conditionalFormatting sqref="L58:L59">
    <cfRule type="cellIs" dxfId="368" priority="185" operator="equal">
      <formula>"NO CUMPLE"</formula>
    </cfRule>
    <cfRule type="cellIs" dxfId="367" priority="186" operator="equal">
      <formula>"CUMPLE"</formula>
    </cfRule>
  </conditionalFormatting>
  <conditionalFormatting sqref="K58:K59">
    <cfRule type="expression" dxfId="366" priority="183">
      <formula>J58="NO CUMPLE"</formula>
    </cfRule>
    <cfRule type="expression" dxfId="365" priority="184">
      <formula>J58="CUMPLE"</formula>
    </cfRule>
  </conditionalFormatting>
  <conditionalFormatting sqref="J58:J59">
    <cfRule type="cellIs" dxfId="364" priority="181" operator="equal">
      <formula>"NO CUMPLE"</formula>
    </cfRule>
    <cfRule type="cellIs" dxfId="363" priority="182" operator="equal">
      <formula>"CUMPLE"</formula>
    </cfRule>
  </conditionalFormatting>
  <conditionalFormatting sqref="M58">
    <cfRule type="expression" dxfId="362" priority="179">
      <formula>L58="NO CUMPLE"</formula>
    </cfRule>
    <cfRule type="expression" dxfId="361" priority="180">
      <formula>L58="CUMPLE"</formula>
    </cfRule>
  </conditionalFormatting>
  <conditionalFormatting sqref="J63">
    <cfRule type="cellIs" dxfId="360" priority="177" operator="equal">
      <formula>"NO CUMPLE"</formula>
    </cfRule>
    <cfRule type="cellIs" dxfId="359" priority="178" operator="equal">
      <formula>"CUMPLE"</formula>
    </cfRule>
  </conditionalFormatting>
  <conditionalFormatting sqref="J64:J65">
    <cfRule type="cellIs" dxfId="358" priority="175" operator="equal">
      <formula>"NO CUMPLE"</formula>
    </cfRule>
    <cfRule type="cellIs" dxfId="357" priority="176" operator="equal">
      <formula>"CUMPLE"</formula>
    </cfRule>
  </conditionalFormatting>
  <conditionalFormatting sqref="J66">
    <cfRule type="cellIs" dxfId="356" priority="173" operator="equal">
      <formula>"NO CUMPLE"</formula>
    </cfRule>
    <cfRule type="cellIs" dxfId="355" priority="174" operator="equal">
      <formula>"CUMPLE"</formula>
    </cfRule>
  </conditionalFormatting>
  <conditionalFormatting sqref="J67:J68">
    <cfRule type="cellIs" dxfId="354" priority="171" operator="equal">
      <formula>"NO CUMPLE"</formula>
    </cfRule>
    <cfRule type="cellIs" dxfId="353" priority="172" operator="equal">
      <formula>"CUMPLE"</formula>
    </cfRule>
  </conditionalFormatting>
  <conditionalFormatting sqref="J69">
    <cfRule type="cellIs" dxfId="352" priority="169" operator="equal">
      <formula>"NO CUMPLE"</formula>
    </cfRule>
    <cfRule type="cellIs" dxfId="351" priority="170" operator="equal">
      <formula>"CUMPLE"</formula>
    </cfRule>
  </conditionalFormatting>
  <conditionalFormatting sqref="J70:J71">
    <cfRule type="cellIs" dxfId="350" priority="167" operator="equal">
      <formula>"NO CUMPLE"</formula>
    </cfRule>
    <cfRule type="cellIs" dxfId="349" priority="168" operator="equal">
      <formula>"CUMPLE"</formula>
    </cfRule>
  </conditionalFormatting>
  <conditionalFormatting sqref="L57">
    <cfRule type="cellIs" dxfId="348" priority="165" operator="equal">
      <formula>"NO CUMPLE"</formula>
    </cfRule>
    <cfRule type="cellIs" dxfId="347" priority="166" operator="equal">
      <formula>"CUMPLE"</formula>
    </cfRule>
  </conditionalFormatting>
  <conditionalFormatting sqref="J60">
    <cfRule type="cellIs" dxfId="346" priority="163" operator="equal">
      <formula>"NO CUMPLE"</formula>
    </cfRule>
    <cfRule type="cellIs" dxfId="345" priority="164" operator="equal">
      <formula>"CUMPLE"</formula>
    </cfRule>
  </conditionalFormatting>
  <conditionalFormatting sqref="J62">
    <cfRule type="cellIs" dxfId="344" priority="161" operator="equal">
      <formula>"NO CUMPLE"</formula>
    </cfRule>
    <cfRule type="cellIs" dxfId="343" priority="162" operator="equal">
      <formula>"CUMPLE"</formula>
    </cfRule>
  </conditionalFormatting>
  <conditionalFormatting sqref="K60">
    <cfRule type="expression" dxfId="342" priority="159">
      <formula>J60="NO CUMPLE"</formula>
    </cfRule>
    <cfRule type="expression" dxfId="341" priority="160">
      <formula>J60="CUMPLE"</formula>
    </cfRule>
  </conditionalFormatting>
  <conditionalFormatting sqref="M60">
    <cfRule type="expression" dxfId="340" priority="157">
      <formula>L60="NO CUMPLE"</formula>
    </cfRule>
    <cfRule type="expression" dxfId="339" priority="158">
      <formula>L60="CUMPLE"</formula>
    </cfRule>
  </conditionalFormatting>
  <conditionalFormatting sqref="L61:L62">
    <cfRule type="cellIs" dxfId="338" priority="155" operator="equal">
      <formula>"NO CUMPLE"</formula>
    </cfRule>
    <cfRule type="cellIs" dxfId="337" priority="156" operator="equal">
      <formula>"CUMPLE"</formula>
    </cfRule>
  </conditionalFormatting>
  <conditionalFormatting sqref="K61:K62">
    <cfRule type="expression" dxfId="336" priority="153">
      <formula>J61="NO CUMPLE"</formula>
    </cfRule>
    <cfRule type="expression" dxfId="335" priority="154">
      <formula>J61="CUMPLE"</formula>
    </cfRule>
  </conditionalFormatting>
  <conditionalFormatting sqref="M61">
    <cfRule type="expression" dxfId="334" priority="151">
      <formula>L61="NO CUMPLE"</formula>
    </cfRule>
    <cfRule type="expression" dxfId="333" priority="152">
      <formula>L61="CUMPLE"</formula>
    </cfRule>
  </conditionalFormatting>
  <conditionalFormatting sqref="L60">
    <cfRule type="cellIs" dxfId="332" priority="149" operator="equal">
      <formula>"NO CUMPLE"</formula>
    </cfRule>
    <cfRule type="cellIs" dxfId="331" priority="150" operator="equal">
      <formula>"CUMPLE"</formula>
    </cfRule>
  </conditionalFormatting>
  <conditionalFormatting sqref="K63">
    <cfRule type="expression" dxfId="330" priority="147">
      <formula>J63="NO CUMPLE"</formula>
    </cfRule>
    <cfRule type="expression" dxfId="329" priority="148">
      <formula>J63="CUMPLE"</formula>
    </cfRule>
  </conditionalFormatting>
  <conditionalFormatting sqref="M63">
    <cfRule type="expression" dxfId="328" priority="145">
      <formula>L63="NO CUMPLE"</formula>
    </cfRule>
    <cfRule type="expression" dxfId="327" priority="146">
      <formula>L63="CUMPLE"</formula>
    </cfRule>
  </conditionalFormatting>
  <conditionalFormatting sqref="L64:L65">
    <cfRule type="cellIs" dxfId="326" priority="143" operator="equal">
      <formula>"NO CUMPLE"</formula>
    </cfRule>
    <cfRule type="cellIs" dxfId="325" priority="144" operator="equal">
      <formula>"CUMPLE"</formula>
    </cfRule>
  </conditionalFormatting>
  <conditionalFormatting sqref="K64:K65">
    <cfRule type="expression" dxfId="324" priority="141">
      <formula>J64="NO CUMPLE"</formula>
    </cfRule>
    <cfRule type="expression" dxfId="323" priority="142">
      <formula>J64="CUMPLE"</formula>
    </cfRule>
  </conditionalFormatting>
  <conditionalFormatting sqref="M64">
    <cfRule type="expression" dxfId="322" priority="139">
      <formula>L64="NO CUMPLE"</formula>
    </cfRule>
    <cfRule type="expression" dxfId="321" priority="140">
      <formula>L64="CUMPLE"</formula>
    </cfRule>
  </conditionalFormatting>
  <conditionalFormatting sqref="L63">
    <cfRule type="cellIs" dxfId="320" priority="137" operator="equal">
      <formula>"NO CUMPLE"</formula>
    </cfRule>
    <cfRule type="cellIs" dxfId="319" priority="138" operator="equal">
      <formula>"CUMPLE"</formula>
    </cfRule>
  </conditionalFormatting>
  <conditionalFormatting sqref="K66">
    <cfRule type="expression" dxfId="318" priority="135">
      <formula>J66="NO CUMPLE"</formula>
    </cfRule>
    <cfRule type="expression" dxfId="317" priority="136">
      <formula>J66="CUMPLE"</formula>
    </cfRule>
  </conditionalFormatting>
  <conditionalFormatting sqref="M66">
    <cfRule type="expression" dxfId="316" priority="133">
      <formula>L66="NO CUMPLE"</formula>
    </cfRule>
    <cfRule type="expression" dxfId="315" priority="134">
      <formula>L66="CUMPLE"</formula>
    </cfRule>
  </conditionalFormatting>
  <conditionalFormatting sqref="L67:L68">
    <cfRule type="cellIs" dxfId="314" priority="131" operator="equal">
      <formula>"NO CUMPLE"</formula>
    </cfRule>
    <cfRule type="cellIs" dxfId="313" priority="132" operator="equal">
      <formula>"CUMPLE"</formula>
    </cfRule>
  </conditionalFormatting>
  <conditionalFormatting sqref="K67:K68">
    <cfRule type="expression" dxfId="312" priority="129">
      <formula>J67="NO CUMPLE"</formula>
    </cfRule>
    <cfRule type="expression" dxfId="311" priority="130">
      <formula>J67="CUMPLE"</formula>
    </cfRule>
  </conditionalFormatting>
  <conditionalFormatting sqref="M67">
    <cfRule type="expression" dxfId="310" priority="127">
      <formula>L67="NO CUMPLE"</formula>
    </cfRule>
    <cfRule type="expression" dxfId="309" priority="128">
      <formula>L67="CUMPLE"</formula>
    </cfRule>
  </conditionalFormatting>
  <conditionalFormatting sqref="L66">
    <cfRule type="cellIs" dxfId="308" priority="125" operator="equal">
      <formula>"NO CUMPLE"</formula>
    </cfRule>
    <cfRule type="cellIs" dxfId="307" priority="126" operator="equal">
      <formula>"CUMPLE"</formula>
    </cfRule>
  </conditionalFormatting>
  <conditionalFormatting sqref="K69">
    <cfRule type="expression" dxfId="306" priority="123">
      <formula>J69="NO CUMPLE"</formula>
    </cfRule>
    <cfRule type="expression" dxfId="305" priority="124">
      <formula>J69="CUMPLE"</formula>
    </cfRule>
  </conditionalFormatting>
  <conditionalFormatting sqref="M69">
    <cfRule type="expression" dxfId="304" priority="121">
      <formula>L69="NO CUMPLE"</formula>
    </cfRule>
    <cfRule type="expression" dxfId="303" priority="122">
      <formula>L69="CUMPLE"</formula>
    </cfRule>
  </conditionalFormatting>
  <conditionalFormatting sqref="L70:L71">
    <cfRule type="cellIs" dxfId="302" priority="119" operator="equal">
      <formula>"NO CUMPLE"</formula>
    </cfRule>
    <cfRule type="cellIs" dxfId="301" priority="120" operator="equal">
      <formula>"CUMPLE"</formula>
    </cfRule>
  </conditionalFormatting>
  <conditionalFormatting sqref="K70:K71">
    <cfRule type="expression" dxfId="300" priority="117">
      <formula>J70="NO CUMPLE"</formula>
    </cfRule>
    <cfRule type="expression" dxfId="299" priority="118">
      <formula>J70="CUMPLE"</formula>
    </cfRule>
  </conditionalFormatting>
  <conditionalFormatting sqref="M70">
    <cfRule type="expression" dxfId="298" priority="115">
      <formula>L70="NO CUMPLE"</formula>
    </cfRule>
    <cfRule type="expression" dxfId="297" priority="116">
      <formula>L70="CUMPLE"</formula>
    </cfRule>
  </conditionalFormatting>
  <conditionalFormatting sqref="L69">
    <cfRule type="cellIs" dxfId="296" priority="113" operator="equal">
      <formula>"NO CUMPLE"</formula>
    </cfRule>
    <cfRule type="cellIs" dxfId="295" priority="114" operator="equal">
      <formula>"CUMPLE"</formula>
    </cfRule>
  </conditionalFormatting>
  <conditionalFormatting sqref="J61">
    <cfRule type="cellIs" dxfId="294" priority="111" operator="equal">
      <formula>"NO CUMPLE"</formula>
    </cfRule>
    <cfRule type="cellIs" dxfId="293" priority="112" operator="equal">
      <formula>"CUMPLE"</formula>
    </cfRule>
  </conditionalFormatting>
  <conditionalFormatting sqref="O16">
    <cfRule type="cellIs" dxfId="292" priority="107" operator="equal">
      <formula>"PENDIENTE POR DESCRIPCIÓN"</formula>
    </cfRule>
    <cfRule type="cellIs" dxfId="291" priority="108" operator="equal">
      <formula>"DESCRIPCIÓN INSUFICIENTE"</formula>
    </cfRule>
    <cfRule type="cellIs" dxfId="290" priority="109" operator="equal">
      <formula>"NO ESTÁ ACORDE A ITEM 5.2.1 (T.R.)"</formula>
    </cfRule>
    <cfRule type="cellIs" dxfId="289" priority="110" operator="equal">
      <formula>"ACORDE A ITEM 5.3 (T.R.)"</formula>
    </cfRule>
  </conditionalFormatting>
  <conditionalFormatting sqref="O35">
    <cfRule type="cellIs" dxfId="288" priority="103" operator="equal">
      <formula>"PENDIENTE POR DESCRIPCIÓN"</formula>
    </cfRule>
    <cfRule type="cellIs" dxfId="287" priority="104" operator="equal">
      <formula>"DESCRIPCIÓN INSUFICIENTE"</formula>
    </cfRule>
    <cfRule type="cellIs" dxfId="286" priority="105" operator="equal">
      <formula>"NO ESTÁ ACORDE A ITEM 5.2.1 (T.R.)"</formula>
    </cfRule>
    <cfRule type="cellIs" dxfId="285" priority="106" operator="equal">
      <formula>"ACORDE A ITEM 5.3 (T.R.)"</formula>
    </cfRule>
  </conditionalFormatting>
  <conditionalFormatting sqref="P35">
    <cfRule type="expression" dxfId="284" priority="86">
      <formula>Q35="NO SUBSANABLE"</formula>
    </cfRule>
    <cfRule type="expression" dxfId="283" priority="87">
      <formula>Q35="REQUERIMIENTOS SUBSANADOS"</formula>
    </cfRule>
    <cfRule type="expression" dxfId="282" priority="88">
      <formula>Q35="PENDIENTES POR SUBSANAR"</formula>
    </cfRule>
    <cfRule type="expression" dxfId="281" priority="90">
      <formula>Q35="SIN OBSERVACIÓN"</formula>
    </cfRule>
    <cfRule type="containsBlanks" dxfId="280" priority="91">
      <formula>LEN(TRIM(P35))=0</formula>
    </cfRule>
  </conditionalFormatting>
  <conditionalFormatting sqref="Q35">
    <cfRule type="containsBlanks" dxfId="279" priority="81">
      <formula>LEN(TRIM(Q35))=0</formula>
    </cfRule>
    <cfRule type="cellIs" dxfId="278" priority="89" operator="equal">
      <formula>"REQUERIMIENTOS SUBSANADOS"</formula>
    </cfRule>
    <cfRule type="containsText" dxfId="277" priority="92" operator="containsText" text="NO SUBSANABLE">
      <formula>NOT(ISERROR(SEARCH("NO SUBSANABLE",Q35)))</formula>
    </cfRule>
    <cfRule type="containsText" dxfId="276" priority="93" operator="containsText" text="PENDIENTES POR SUBSANAR">
      <formula>NOT(ISERROR(SEARCH("PENDIENTES POR SUBSANAR",Q35)))</formula>
    </cfRule>
    <cfRule type="containsText" dxfId="275" priority="94" operator="containsText" text="SIN OBSERVACIÓN">
      <formula>NOT(ISERROR(SEARCH("SIN OBSERVACIÓN",Q35)))</formula>
    </cfRule>
  </conditionalFormatting>
  <conditionalFormatting sqref="R35">
    <cfRule type="containsBlanks" dxfId="274" priority="80">
      <formula>LEN(TRIM(R35))=0</formula>
    </cfRule>
    <cfRule type="cellIs" dxfId="273" priority="82" operator="equal">
      <formula>"NO CUMPLEN CON LO SOLICITADO"</formula>
    </cfRule>
    <cfRule type="cellIs" dxfId="272" priority="83" operator="equal">
      <formula>"CUMPLEN CON LO SOLICITADO"</formula>
    </cfRule>
    <cfRule type="cellIs" dxfId="271" priority="84" operator="equal">
      <formula>"PENDIENTES"</formula>
    </cfRule>
    <cfRule type="cellIs" dxfId="270" priority="85" operator="equal">
      <formula>"NINGUNO"</formula>
    </cfRule>
  </conditionalFormatting>
  <conditionalFormatting sqref="N35">
    <cfRule type="expression" dxfId="269" priority="77">
      <formula>N35=" "</formula>
    </cfRule>
    <cfRule type="expression" dxfId="268" priority="78">
      <formula>N35="NO PRESENTÓ CERTIFICADO"</formula>
    </cfRule>
    <cfRule type="expression" dxfId="267" priority="79">
      <formula>N35="PRESENTÓ CERTIFICADO"</formula>
    </cfRule>
  </conditionalFormatting>
  <conditionalFormatting sqref="S35">
    <cfRule type="cellIs" dxfId="266" priority="75" operator="greaterThan">
      <formula>0</formula>
    </cfRule>
    <cfRule type="cellIs" dxfId="265" priority="76" operator="equal">
      <formula>0</formula>
    </cfRule>
  </conditionalFormatting>
  <conditionalFormatting sqref="O38 O41 O44">
    <cfRule type="cellIs" dxfId="264" priority="69" operator="equal">
      <formula>"PENDIENTE POR DESCRIPCIÓN"</formula>
    </cfRule>
    <cfRule type="cellIs" dxfId="263" priority="70" operator="equal">
      <formula>"DESCRIPCIÓN INSUFICIENTE"</formula>
    </cfRule>
    <cfRule type="cellIs" dxfId="262" priority="71" operator="equal">
      <formula>"NO ESTÁ ACORDE A ITEM 5.2.1 (T.R.)"</formula>
    </cfRule>
    <cfRule type="cellIs" dxfId="261" priority="72" operator="equal">
      <formula>"ACORDE A ITEM 5.3 (T.R.)"</formula>
    </cfRule>
  </conditionalFormatting>
  <conditionalFormatting sqref="P38 P41 P44">
    <cfRule type="expression" dxfId="260" priority="60">
      <formula>Q38="NO SUBSANABLE"</formula>
    </cfRule>
    <cfRule type="expression" dxfId="259" priority="61">
      <formula>Q38="REQUERIMIENTOS SUBSANADOS"</formula>
    </cfRule>
    <cfRule type="expression" dxfId="258" priority="62">
      <formula>Q38="PENDIENTES POR SUBSANAR"</formula>
    </cfRule>
    <cfRule type="expression" dxfId="257" priority="64">
      <formula>Q38="SIN OBSERVACIÓN"</formula>
    </cfRule>
    <cfRule type="containsBlanks" dxfId="256" priority="65">
      <formula>LEN(TRIM(P38))=0</formula>
    </cfRule>
  </conditionalFormatting>
  <conditionalFormatting sqref="Q38 Q41 Q44">
    <cfRule type="containsBlanks" dxfId="255" priority="55">
      <formula>LEN(TRIM(Q38))=0</formula>
    </cfRule>
    <cfRule type="cellIs" dxfId="254" priority="63" operator="equal">
      <formula>"REQUERIMIENTOS SUBSANADOS"</formula>
    </cfRule>
    <cfRule type="containsText" dxfId="253" priority="66" operator="containsText" text="NO SUBSANABLE">
      <formula>NOT(ISERROR(SEARCH("NO SUBSANABLE",Q38)))</formula>
    </cfRule>
    <cfRule type="containsText" dxfId="252" priority="67" operator="containsText" text="PENDIENTES POR SUBSANAR">
      <formula>NOT(ISERROR(SEARCH("PENDIENTES POR SUBSANAR",Q38)))</formula>
    </cfRule>
    <cfRule type="containsText" dxfId="251" priority="68" operator="containsText" text="SIN OBSERVACIÓN">
      <formula>NOT(ISERROR(SEARCH("SIN OBSERVACIÓN",Q38)))</formula>
    </cfRule>
  </conditionalFormatting>
  <conditionalFormatting sqref="R38 R41 R44">
    <cfRule type="containsBlanks" dxfId="250" priority="54">
      <formula>LEN(TRIM(R38))=0</formula>
    </cfRule>
    <cfRule type="cellIs" dxfId="249" priority="56" operator="equal">
      <formula>"NO CUMPLEN CON LO SOLICITADO"</formula>
    </cfRule>
    <cfRule type="cellIs" dxfId="248" priority="57" operator="equal">
      <formula>"CUMPLEN CON LO SOLICITADO"</formula>
    </cfRule>
    <cfRule type="cellIs" dxfId="247" priority="58" operator="equal">
      <formula>"PENDIENTES"</formula>
    </cfRule>
    <cfRule type="cellIs" dxfId="246" priority="59" operator="equal">
      <formula>"NINGUNO"</formula>
    </cfRule>
  </conditionalFormatting>
  <conditionalFormatting sqref="N38 N41 N44">
    <cfRule type="expression" dxfId="245" priority="51">
      <formula>N38=" "</formula>
    </cfRule>
    <cfRule type="expression" dxfId="244" priority="52">
      <formula>N38="NO PRESENTÓ CERTIFICADO"</formula>
    </cfRule>
    <cfRule type="expression" dxfId="243" priority="53">
      <formula>N38="PRESENTÓ CERTIFICADO"</formula>
    </cfRule>
  </conditionalFormatting>
  <conditionalFormatting sqref="S38 S41 S44">
    <cfRule type="cellIs" dxfId="242" priority="49" operator="greaterThan">
      <formula>0</formula>
    </cfRule>
    <cfRule type="cellIs" dxfId="241" priority="50" operator="equal">
      <formula>0</formula>
    </cfRule>
  </conditionalFormatting>
  <conditionalFormatting sqref="O57">
    <cfRule type="cellIs" dxfId="240" priority="45" operator="equal">
      <formula>"PENDIENTE POR DESCRIPCIÓN"</formula>
    </cfRule>
    <cfRule type="cellIs" dxfId="239" priority="46" operator="equal">
      <formula>"DESCRIPCIÓN INSUFICIENTE"</formula>
    </cfRule>
    <cfRule type="cellIs" dxfId="238" priority="47" operator="equal">
      <formula>"NO ESTÁ ACORDE A ITEM 5.2.1 (T.R.)"</formula>
    </cfRule>
    <cfRule type="cellIs" dxfId="237" priority="48" operator="equal">
      <formula>"ACORDE A ITEM 5.3 (T.R.)"</formula>
    </cfRule>
  </conditionalFormatting>
  <conditionalFormatting sqref="P57">
    <cfRule type="expression" dxfId="236" priority="36">
      <formula>Q57="NO SUBSANABLE"</formula>
    </cfRule>
    <cfRule type="expression" dxfId="235" priority="37">
      <formula>Q57="REQUERIMIENTOS SUBSANADOS"</formula>
    </cfRule>
    <cfRule type="expression" dxfId="234" priority="38">
      <formula>Q57="PENDIENTES POR SUBSANAR"</formula>
    </cfRule>
    <cfRule type="expression" dxfId="233" priority="40">
      <formula>Q57="SIN OBSERVACIÓN"</formula>
    </cfRule>
    <cfRule type="containsBlanks" dxfId="232" priority="41">
      <formula>LEN(TRIM(P57))=0</formula>
    </cfRule>
  </conditionalFormatting>
  <conditionalFormatting sqref="Q57">
    <cfRule type="containsBlanks" dxfId="231" priority="31">
      <formula>LEN(TRIM(Q57))=0</formula>
    </cfRule>
    <cfRule type="cellIs" dxfId="230" priority="39" operator="equal">
      <formula>"REQUERIMIENTOS SUBSANADOS"</formula>
    </cfRule>
    <cfRule type="containsText" dxfId="229" priority="42" operator="containsText" text="NO SUBSANABLE">
      <formula>NOT(ISERROR(SEARCH("NO SUBSANABLE",Q57)))</formula>
    </cfRule>
    <cfRule type="containsText" dxfId="228" priority="43" operator="containsText" text="PENDIENTES POR SUBSANAR">
      <formula>NOT(ISERROR(SEARCH("PENDIENTES POR SUBSANAR",Q57)))</formula>
    </cfRule>
    <cfRule type="containsText" dxfId="227" priority="44" operator="containsText" text="SIN OBSERVACIÓN">
      <formula>NOT(ISERROR(SEARCH("SIN OBSERVACIÓN",Q57)))</formula>
    </cfRule>
  </conditionalFormatting>
  <conditionalFormatting sqref="R57">
    <cfRule type="containsBlanks" dxfId="226" priority="30">
      <formula>LEN(TRIM(R57))=0</formula>
    </cfRule>
    <cfRule type="cellIs" dxfId="225" priority="32" operator="equal">
      <formula>"NO CUMPLEN CON LO SOLICITADO"</formula>
    </cfRule>
    <cfRule type="cellIs" dxfId="224" priority="33" operator="equal">
      <formula>"CUMPLEN CON LO SOLICITADO"</formula>
    </cfRule>
    <cfRule type="cellIs" dxfId="223" priority="34" operator="equal">
      <formula>"PENDIENTES"</formula>
    </cfRule>
    <cfRule type="cellIs" dxfId="222" priority="35" operator="equal">
      <formula>"NINGUNO"</formula>
    </cfRule>
  </conditionalFormatting>
  <conditionalFormatting sqref="N57">
    <cfRule type="expression" dxfId="221" priority="27">
      <formula>N57=" "</formula>
    </cfRule>
    <cfRule type="expression" dxfId="220" priority="28">
      <formula>N57="NO PRESENTÓ CERTIFICADO"</formula>
    </cfRule>
    <cfRule type="expression" dxfId="219" priority="29">
      <formula>N57="PRESENTÓ CERTIFICADO"</formula>
    </cfRule>
  </conditionalFormatting>
  <conditionalFormatting sqref="S57">
    <cfRule type="cellIs" dxfId="218" priority="25" operator="greaterThan">
      <formula>0</formula>
    </cfRule>
    <cfRule type="cellIs" dxfId="217" priority="26" operator="equal">
      <formula>0</formula>
    </cfRule>
  </conditionalFormatting>
  <conditionalFormatting sqref="O60 O63">
    <cfRule type="cellIs" dxfId="216" priority="21" operator="equal">
      <formula>"PENDIENTE POR DESCRIPCIÓN"</formula>
    </cfRule>
    <cfRule type="cellIs" dxfId="215" priority="22" operator="equal">
      <formula>"DESCRIPCIÓN INSUFICIENTE"</formula>
    </cfRule>
    <cfRule type="cellIs" dxfId="214" priority="23" operator="equal">
      <formula>"NO ESTÁ ACORDE A ITEM 5.2.1 (T.R.)"</formula>
    </cfRule>
    <cfRule type="cellIs" dxfId="213" priority="24" operator="equal">
      <formula>"ACORDE A ITEM 5.3 (T.R.)"</formula>
    </cfRule>
  </conditionalFormatting>
  <conditionalFormatting sqref="P60 P63">
    <cfRule type="expression" dxfId="212" priority="12">
      <formula>Q60="NO SUBSANABLE"</formula>
    </cfRule>
    <cfRule type="expression" dxfId="211" priority="13">
      <formula>Q60="REQUERIMIENTOS SUBSANADOS"</formula>
    </cfRule>
    <cfRule type="expression" dxfId="210" priority="14">
      <formula>Q60="PENDIENTES POR SUBSANAR"</formula>
    </cfRule>
    <cfRule type="expression" dxfId="209" priority="16">
      <formula>Q60="SIN OBSERVACIÓN"</formula>
    </cfRule>
    <cfRule type="containsBlanks" dxfId="208" priority="17">
      <formula>LEN(TRIM(P60))=0</formula>
    </cfRule>
  </conditionalFormatting>
  <conditionalFormatting sqref="Q60 Q63">
    <cfRule type="containsBlanks" dxfId="207" priority="7">
      <formula>LEN(TRIM(Q60))=0</formula>
    </cfRule>
    <cfRule type="cellIs" dxfId="206" priority="15" operator="equal">
      <formula>"REQUERIMIENTOS SUBSANADOS"</formula>
    </cfRule>
    <cfRule type="containsText" dxfId="205" priority="18" operator="containsText" text="NO SUBSANABLE">
      <formula>NOT(ISERROR(SEARCH("NO SUBSANABLE",Q60)))</formula>
    </cfRule>
    <cfRule type="containsText" dxfId="204" priority="19" operator="containsText" text="PENDIENTES POR SUBSANAR">
      <formula>NOT(ISERROR(SEARCH("PENDIENTES POR SUBSANAR",Q60)))</formula>
    </cfRule>
    <cfRule type="containsText" dxfId="203" priority="20" operator="containsText" text="SIN OBSERVACIÓN">
      <formula>NOT(ISERROR(SEARCH("SIN OBSERVACIÓN",Q60)))</formula>
    </cfRule>
  </conditionalFormatting>
  <conditionalFormatting sqref="R60 R63">
    <cfRule type="containsBlanks" dxfId="202" priority="6">
      <formula>LEN(TRIM(R60))=0</formula>
    </cfRule>
    <cfRule type="cellIs" dxfId="201" priority="8" operator="equal">
      <formula>"NO CUMPLEN CON LO SOLICITADO"</formula>
    </cfRule>
    <cfRule type="cellIs" dxfId="200" priority="9" operator="equal">
      <formula>"CUMPLEN CON LO SOLICITADO"</formula>
    </cfRule>
    <cfRule type="cellIs" dxfId="199" priority="10" operator="equal">
      <formula>"PENDIENTES"</formula>
    </cfRule>
    <cfRule type="cellIs" dxfId="198" priority="11" operator="equal">
      <formula>"NINGUNO"</formula>
    </cfRule>
  </conditionalFormatting>
  <conditionalFormatting sqref="N60 N63">
    <cfRule type="expression" dxfId="197" priority="3">
      <formula>N60=" "</formula>
    </cfRule>
    <cfRule type="expression" dxfId="196" priority="4">
      <formula>N60="NO PRESENTÓ CERTIFICADO"</formula>
    </cfRule>
    <cfRule type="expression" dxfId="195" priority="5">
      <formula>N60="PRESENTÓ CERTIFICADO"</formula>
    </cfRule>
  </conditionalFormatting>
  <conditionalFormatting sqref="S60 S63">
    <cfRule type="cellIs" dxfId="194" priority="1" operator="greaterThan">
      <formula>0</formula>
    </cfRule>
    <cfRule type="cellIs" dxfId="193" priority="2" operator="equal">
      <formula>0</formula>
    </cfRule>
  </conditionalFormatting>
  <dataValidations count="9">
    <dataValidation type="list" allowBlank="1" showInputMessage="1" showErrorMessage="1" sqref="R13 R324 R198 R22 R25 R16 R421 R135 R126 R47 R129 R66 R38 R35 R69 R79 R418 R41 R44 R88 R101 R412 R91 R415 R82 R85 R104 R123 R107 R110 R148 R151 R660 R154 R157 R167 R176 R173 R113 R179 R189 R588 R145 R519 R195 R211 R654 R192 R220 R223 R217 R239 R236 R242 R245 R255 R233 R201 R258 R264 R277 R261 R267 R286 R289 R283 R299 R170 R308 R311 R302 R305 R321 R330 R19 R352 R333 R327 R343 R346 R371 R365 R368 R355 R374 R396 R387 R377 R349 R390 R393 R399 R434 R409 R566 R497 R431 R500 R569 R503 R465 R572 R459 R280 R462 R484 R456 R487 R453 R478 R509 R481 R651 R657 R214 R531 R475 R525 R506 R528 R553 R541 R547 R437 R550 R575 R563 R522 R544 R440 R597 R585 R591 R443 R594 R619 R607 R613 R610 R616 R641 R629 R635 R632 R638 R663 R132 R60 R57 R63">
      <formula1>"NINGUNO, PENDIENTES, CUMPLEN CON LO SOLICITADO, NO CUMPLEN CON LO SOLICITADO"</formula1>
    </dataValidation>
    <dataValidation type="list" allowBlank="1" showInputMessage="1" showErrorMessage="1" sqref="Q13 Q324 Q198 Q22 Q25 Q16 Q588 Q135 Q126 Q47 Q129 Q66 Q38 Q19 Q69 Q79 Q569 Q41 Q44 Q88 Q101 Q434 Q91 Q566 Q82 Q85 Q104 Q123 Q107 Q110 Q148 Q151 Q660 Q154 Q157 Q167 Q176 Q173 Q113 Q179 Q189 Q437 Q145 Q519 Q195 Q211 Q654 Q192 Q220 Q223 Q217 Q239 Q236 Q242 Q245 Q255 Q201 Q233 Q258 Q264 Q277 Q261 Q267 Q286 Q289 Q283 Q299 Q170 Q308 Q311 Q302 Q305 Q321 Q330 Q35 Q352 Q333 Q327 Q343 Q346 Q371 Q365 Q355 Q349 Q374 Q396 Q387 Q377 Q368 Q390 Q651 Q399 Q657 Q409 Q214 Q412 Q431 Q415 Q393 Q418 Q465 Q421 Q459 Q497 Q462 Q484 Q456 Q487 Q453 Q478 Q509 Q481 Q500 Q503 Q280 Q531 Q475 Q525 Q506 Q528 Q553 Q541 Q547 Q522 Q550 Q575 Q563 Q585 Q544 Q440 Q597 Q572 Q591 Q443 Q594 Q619 Q607 Q613 Q610 Q616 Q641 Q629 Q635 Q632 Q638 Q663 Q132 Q60 Q63 Q57">
      <formula1>"SIN OBSERVACIÓN, PENDIENTES POR SUBSANAR, REQUERIMIENTOS SUBSANADOS, NO SUBSANABLE"</formula1>
    </dataValidation>
    <dataValidation type="list" allowBlank="1" showInputMessage="1" showErrorMessage="1" sqref="N13 N330 N588 N22 N25 N135 N327 N19 N415 N47 N38 N41 N418 N44 N69 N79 N66 N82 N16 N88 N101 N104 N91 N107 N110 N123 N113 N85 N129 N132 N145 N126 N654 N148 N154 N167 N151 N173 N176 N179 N189 N170 N157 N192 N195 N211 N657 N198 N220 N223 N217 N239 N233 N242 N245 N255 N236 N201 N258 N264 N277 N261 N267 N286 N289 N283 N280 N299 N308 N311 N302 N305 N321 N519 N35 N352 N346 N324 N343 N333 N374 N371 N365 N368 N355 N396 N390 N387 N377 N349 N660 N651 N409 N214 N399 N440 N437 N393 N434 N431 N465 N462 N421 N459 N443 N475 N456 N478 N484 N453 N506 N503 N481 N487 N497 N531 N528 N500 N525 N522 N553 N550 N509 N547 N541 N575 N569 N563 N544 N572 N597 N594 N585 N591 N566 N619 N616 N607 N613 N610 N641 N638 N629 N635 N632 N663 N412 N60 N63 N57">
      <formula1>"PRESENTÓ CERTIFICADO,NO PRESENTÓ CERTIFICADO"</formula1>
    </dataValidation>
    <dataValidation type="list" allowBlank="1" showInputMessage="1" showErrorMessage="1" sqref="H13 H19 H16 H22 H25 H35 H396 H503 H44 H47 H57 H63 H41 H572 H69 H79 H393 H569 H38 H66 H101 H412 H437 H82 H85 H104 H88 H91 H663 H107 H145 H390 H135 H60 H110 H167 H157 H113 H173 H179 H189 H176 H192 H660 H151 H211 H214 H154 H220 H223 H233 H239 H236 H242 H245 H255 H654 H201 H170 H217 H277 H283 H280 H286 H289 H299 H267 H261 H308 H311 H321 H327 H305 H330 H333 H343 H324 H346 H349 H352 H365 H302 H148 H195 H198 H387 H657 H258 H264 H355 H409 H368 H399 H371 H374 H431 H415 H377 H418 H421 H453 H459 H456 H462 H465 H475 H443 H434 H478 H481 H497 H500 H484 H506 H487 H519 H525 H509 H528 H531 H541 H547 H522 H550 H553 H563 H440 H566 H544 H575 H585 H591 H588 H594 H597 H607 H613 H610 H616 H619 H629 H635 H632 H638 H641 H651 H132 H123 H126 H129">
      <formula1>"I,C,UT"</formula1>
    </dataValidation>
    <dataValidation type="list" allowBlank="1" showInputMessage="1" showErrorMessage="1" sqref="J13:J27 J101:J115 J79:J93 J145:J159 J167:J181 L585:L599 J651:J665 J35:J49 J585:J599 J189:J203 L651:L665 J519:J533 J475:J489 L123:L137 J453:J467 J255:J269 L189:L203 L101:L115 J563:J577 L13:L27 J629:J643 J431:J445 L79:L93 L35:L49 L629:L643 J123:J137 L167:L181 J497:J511 L497:L511 J233:J247 L233:L247 L255:L269 J277:J291 L277:L291 J211:J225 L211:L225 J321:J335 L321:L335 J343:J357 L343:L357 J299:J313 L299:L313 J365:J379 J409:J423 L365:L379 L409:L423 J387:J401 L387:L401 L475:L489 L431:L445 L145:L159 L519:L533 L563:L577 J541:J555 L541:L555 L453:L467 J607:J621 L607:L621 J57:J71 L57:L71">
      <formula1>",CUMPLE,NO CUMPLE"</formula1>
    </dataValidation>
    <dataValidation type="list" allowBlank="1" showInputMessage="1" showErrorMessage="1" sqref="O198 O330 O371 O22 O25 O651 O327 O19 O629 O47 O632 O663 O635 O638 O69 O79 O66 O82 O660 O88 O101 O104 O91 O107 O110 O123 O113 O85 O129 O132 O145 O126 O654 O148 O154 O167 O176 O173 O151 O179 O189 O157 O170 O509 O192 O211 O657 O195 O220 O223 O217 O239 O233 O242 O245 O255 O236 O201 O258 O264 O277 O261 O267 O286 O289 O283 O280 O299 O308 O311 O302 O305 O321 O135 O214 O352 O346 O324 O343 O333 O355 O374 O365 O368 O566 O396 O390 O387 O377 O349 O418 O415 O399 O412 O409 O440 O437 O421 O434 O431 O465 O462 O393 O459 O443 O475 O456 O478 O484 O453 O506 O503 O481 O487 O497 O531 O528 O500 O525 O522 O553 O550 O519 O547 O541 O575 O569 O563 O544 O572 O597 O594 O585 O591 O588 O619 O616 O607 O613 O610 O641">
      <formula1>"ACORDE A ITEM 5.2.1 (T.R.),NO ESTÁ ACORDE A ITEM 5.2.1 (T.R.),DESCRIPCIÓN INSUFICIENTE,PENDIENTE POR DESCRIPCIÓN"</formula1>
    </dataValidation>
    <dataValidation type="list" allowBlank="1" showInputMessage="1" showErrorMessage="1" sqref="B10 B32 B54 B76 B98 B120 B142 B164 B186 B208 B230 B252 B274 B296 B318">
      <formula1>"1,2,3,4,5,6,7,8,9,10,11,12,13,14,15"</formula1>
    </dataValidation>
    <dataValidation type="list" allowBlank="1" showInputMessage="1" showErrorMessage="1" sqref="T13:T27 T35:T49 T57:T71 T79:T93 T101:T115 T123:T137 T145:T159 T167:T181 T189:T203 T211:T225 T233:T247 T255:T269 T277:T291 T299:T313 T321:T335 T343:T357 T365:T379 T387:T401 T409:T423 T431:T445 T453:T467 T475:T489 T497:T511 T519:T533 T541:T555 T563:T577 T585:T599 T607:T621 T629:T643 T651:T665">
      <formula1>"SI,NO"</formula1>
    </dataValidation>
    <dataValidation type="list" allowBlank="1" showInputMessage="1" showErrorMessage="1" sqref="O13:O18 O35:O46 O57:O65">
      <formula1>"ACORDE A ITEM 5.3 (T.R.),NO ESTÁ ACORDE A ITEM 5.2.1 (T.R.),DESCRIPCIÓN INSUFICIENTE,PENDIENTE POR DESCRIPCIÓN"</formula1>
    </dataValidation>
  </dataValidations>
  <pageMargins left="0.7" right="0.7" top="0.75" bottom="0.75" header="0.3" footer="0.3"/>
  <pageSetup paperSize="9" orientation="portrait" horizont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P37"/>
  <sheetViews>
    <sheetView workbookViewId="0">
      <selection activeCell="I51" sqref="I51"/>
    </sheetView>
  </sheetViews>
  <sheetFormatPr baseColWidth="10" defaultColWidth="11.42578125" defaultRowHeight="15"/>
  <cols>
    <col min="1" max="1" width="3.5703125" style="16" customWidth="1"/>
    <col min="2" max="2" width="6.42578125" style="16" bestFit="1" customWidth="1"/>
    <col min="3" max="3" width="26.42578125" style="16" customWidth="1"/>
    <col min="4" max="4" width="16.42578125" style="16" bestFit="1" customWidth="1"/>
    <col min="5" max="5" width="17.42578125" style="16" bestFit="1" customWidth="1"/>
    <col min="6" max="6" width="9.85546875" style="48" customWidth="1"/>
    <col min="7" max="7" width="14" style="48" bestFit="1" customWidth="1"/>
    <col min="8" max="8" width="18" style="48" bestFit="1" customWidth="1"/>
    <col min="9" max="9" width="16.42578125" style="48" bestFit="1" customWidth="1"/>
    <col min="10" max="10" width="17.28515625" style="48" customWidth="1"/>
    <col min="11" max="11" width="18.28515625" style="48" bestFit="1" customWidth="1"/>
    <col min="12" max="12" width="19.42578125" style="16" customWidth="1"/>
    <col min="13" max="13" width="11.42578125" style="16"/>
    <col min="14" max="14" width="11.42578125" style="31"/>
    <col min="15" max="15" width="43.85546875" style="16" customWidth="1"/>
    <col min="16" max="16" width="14.85546875" style="32" customWidth="1"/>
    <col min="17" max="16384" width="11.42578125" style="16"/>
  </cols>
  <sheetData>
    <row r="2" spans="2:16" ht="24" customHeight="1">
      <c r="B2" s="701" t="s">
        <v>332</v>
      </c>
      <c r="C2" s="701"/>
      <c r="D2" s="701"/>
      <c r="E2" s="701"/>
      <c r="F2" s="701"/>
      <c r="G2" s="701"/>
      <c r="H2" s="701"/>
      <c r="I2" s="701"/>
      <c r="J2" s="701"/>
      <c r="K2" s="701"/>
    </row>
    <row r="3" spans="2:16" s="34" customFormat="1" ht="15.75" customHeight="1">
      <c r="B3" s="33"/>
      <c r="C3" s="33"/>
      <c r="D3" s="33"/>
      <c r="E3" s="33"/>
      <c r="F3" s="33"/>
      <c r="G3" s="33"/>
      <c r="H3" s="33"/>
      <c r="I3" s="33"/>
      <c r="J3" s="33"/>
      <c r="K3" s="33"/>
      <c r="N3" s="35"/>
      <c r="P3" s="36"/>
    </row>
    <row r="4" spans="2:16" ht="15.75" customHeight="1">
      <c r="B4" s="703" t="s">
        <v>25</v>
      </c>
      <c r="C4" s="703" t="s">
        <v>11</v>
      </c>
      <c r="D4" s="704" t="s">
        <v>7</v>
      </c>
      <c r="E4" s="704"/>
      <c r="F4" s="704"/>
      <c r="G4" s="704"/>
      <c r="H4" s="705" t="s">
        <v>8</v>
      </c>
      <c r="I4" s="705"/>
      <c r="J4" s="705"/>
      <c r="K4" s="705"/>
    </row>
    <row r="5" spans="2:16" ht="35.25" customHeight="1">
      <c r="B5" s="703"/>
      <c r="C5" s="703"/>
      <c r="D5" s="37" t="s">
        <v>92</v>
      </c>
      <c r="E5" s="706" t="s">
        <v>93</v>
      </c>
      <c r="F5" s="707"/>
      <c r="G5" s="229">
        <v>0.7</v>
      </c>
      <c r="H5" s="38" t="s">
        <v>333</v>
      </c>
      <c r="I5" s="708" t="s">
        <v>334</v>
      </c>
      <c r="J5" s="709"/>
      <c r="K5" s="351">
        <f>+'5.3. EXPERIENCIA GRAL'!N6*1.3</f>
        <v>545329512</v>
      </c>
    </row>
    <row r="6" spans="2:16" s="19" customFormat="1" ht="27.75" customHeight="1">
      <c r="B6" s="703"/>
      <c r="C6" s="703"/>
      <c r="D6" s="37" t="s">
        <v>9</v>
      </c>
      <c r="E6" s="37" t="s">
        <v>10</v>
      </c>
      <c r="F6" s="37" t="s">
        <v>2</v>
      </c>
      <c r="G6" s="37" t="s">
        <v>51</v>
      </c>
      <c r="H6" s="40" t="s">
        <v>5</v>
      </c>
      <c r="I6" s="40" t="s">
        <v>6</v>
      </c>
      <c r="J6" s="40" t="s">
        <v>2</v>
      </c>
      <c r="K6" s="40" t="s">
        <v>51</v>
      </c>
      <c r="N6" s="702" t="s">
        <v>73</v>
      </c>
      <c r="O6" s="702"/>
      <c r="P6" s="41" t="s">
        <v>72</v>
      </c>
    </row>
    <row r="7" spans="2:16" s="19" customFormat="1" ht="31.5">
      <c r="B7" s="42">
        <f>IF('1_ENTREGA'!A8="","",'1_ENTREGA'!A8)</f>
        <v>1</v>
      </c>
      <c r="C7" s="43" t="str">
        <f t="shared" ref="C7:C20" si="0">IF(B7="","",VLOOKUP(B7,LISTA_OFERENTES,2,FALSE))</f>
        <v>MCAD TRAINING &amp; CONSULTING S.A.S.</v>
      </c>
      <c r="D7" s="230">
        <v>0</v>
      </c>
      <c r="E7" s="230">
        <v>1000000</v>
      </c>
      <c r="F7" s="110">
        <f>D7/E7</f>
        <v>0</v>
      </c>
      <c r="G7" s="44" t="str">
        <f>IF(C7="","",IF(F7&lt;=$G$5,"CUMPLE","NO CUMPLE"))</f>
        <v>CUMPLE</v>
      </c>
      <c r="H7" s="231">
        <v>1000000</v>
      </c>
      <c r="I7" s="231">
        <v>0</v>
      </c>
      <c r="J7" s="39">
        <f>H7-I7</f>
        <v>1000000</v>
      </c>
      <c r="K7" s="44" t="str">
        <f>IF(C7="","",IF(J7="","NO CUMPLE",IF(J7&gt;$K$5,"CUMPLE","NO CUMPLE")))</f>
        <v>NO CUMPLE</v>
      </c>
      <c r="N7" s="45">
        <v>1</v>
      </c>
      <c r="O7" s="46" t="str">
        <f t="shared" ref="O7:O20" si="1">VLOOKUP(N7,LISTA_OFERENTES,2,FALSE)</f>
        <v>MCAD TRAINING &amp; CONSULTING S.A.S.</v>
      </c>
      <c r="P7" s="47" t="str">
        <f t="shared" ref="P7:P36" si="2">IF(OR(G7="NO CUMPLE",K7="NO CUMPLE"),"NH","H")</f>
        <v>NH</v>
      </c>
    </row>
    <row r="8" spans="2:16" s="19" customFormat="1" ht="15.75">
      <c r="B8" s="42">
        <f>IF('1_ENTREGA'!A9="","",'1_ENTREGA'!A9)</f>
        <v>2</v>
      </c>
      <c r="C8" s="43" t="str">
        <f t="shared" si="0"/>
        <v>GOLD SYS</v>
      </c>
      <c r="D8" s="230">
        <v>1915461000</v>
      </c>
      <c r="E8" s="230">
        <v>3882193000</v>
      </c>
      <c r="F8" s="110">
        <f>D8/E8</f>
        <v>0.49339664462843552</v>
      </c>
      <c r="G8" s="44" t="str">
        <f>IF(C8="","",IF(F8&lt;=$G$5,"CUMPLE","NO CUMPLE"))</f>
        <v>CUMPLE</v>
      </c>
      <c r="H8" s="231">
        <v>2468919000</v>
      </c>
      <c r="I8" s="231">
        <v>1445167000</v>
      </c>
      <c r="J8" s="39">
        <f t="shared" ref="J8:J36" si="3">H8-I8</f>
        <v>1023752000</v>
      </c>
      <c r="K8" s="44" t="str">
        <f>IF(C8="","",IF(J8="","NO CUMPLE",IF(J8&gt;$K$5,"CUMPLE","NO CUMPLE")))</f>
        <v>CUMPLE</v>
      </c>
      <c r="N8" s="45">
        <v>2</v>
      </c>
      <c r="O8" s="46" t="str">
        <f t="shared" si="1"/>
        <v>GOLD SYS</v>
      </c>
      <c r="P8" s="47" t="str">
        <f t="shared" si="2"/>
        <v>H</v>
      </c>
    </row>
    <row r="9" spans="2:16" s="19" customFormat="1" ht="31.5">
      <c r="B9" s="42">
        <f>IF('1_ENTREGA'!A10="","",'1_ENTREGA'!A10)</f>
        <v>3</v>
      </c>
      <c r="C9" s="43" t="str">
        <f t="shared" si="0"/>
        <v>CONTROLES EMPRESARIALES S.A.S.</v>
      </c>
      <c r="D9" s="230">
        <v>94057416562</v>
      </c>
      <c r="E9" s="230">
        <v>137626961723</v>
      </c>
      <c r="F9" s="110">
        <f>D9/E9</f>
        <v>0.68342289464551387</v>
      </c>
      <c r="G9" s="44" t="str">
        <f>IF(C9="","",IF(F9&lt;=$G$5,"CUMPLE","NO CUMPLE"))</f>
        <v>CUMPLE</v>
      </c>
      <c r="H9" s="231">
        <v>88677304774</v>
      </c>
      <c r="I9" s="231">
        <v>64472800217</v>
      </c>
      <c r="J9" s="39">
        <f t="shared" si="3"/>
        <v>24204504557</v>
      </c>
      <c r="K9" s="44" t="str">
        <f>IF(C9="","",IF(J9="","NO CUMPLE",IF(J9&gt;$K$5,"CUMPLE","NO CUMPLE")))</f>
        <v>CUMPLE</v>
      </c>
      <c r="N9" s="45">
        <v>3</v>
      </c>
      <c r="O9" s="46" t="str">
        <f t="shared" si="1"/>
        <v>CONTROLES EMPRESARIALES S.A.S.</v>
      </c>
      <c r="P9" s="47" t="str">
        <f t="shared" si="2"/>
        <v>H</v>
      </c>
    </row>
    <row r="10" spans="2:16" s="19" customFormat="1" ht="25.5" hidden="1" customHeight="1">
      <c r="B10" s="42"/>
      <c r="C10" s="43"/>
      <c r="D10" s="232"/>
      <c r="E10" s="232"/>
      <c r="F10" s="352"/>
      <c r="G10" s="44"/>
      <c r="H10" s="233"/>
      <c r="I10" s="233"/>
      <c r="J10" s="39"/>
      <c r="K10" s="44"/>
      <c r="N10" s="45">
        <v>4</v>
      </c>
      <c r="O10" s="46">
        <f t="shared" si="1"/>
        <v>0</v>
      </c>
      <c r="P10" s="47" t="str">
        <f t="shared" si="2"/>
        <v>H</v>
      </c>
    </row>
    <row r="11" spans="2:16" s="19" customFormat="1" ht="25.5" hidden="1" customHeight="1">
      <c r="B11" s="42"/>
      <c r="C11" s="43"/>
      <c r="D11" s="232"/>
      <c r="E11" s="232"/>
      <c r="F11" s="352"/>
      <c r="G11" s="44"/>
      <c r="H11" s="233"/>
      <c r="I11" s="233"/>
      <c r="J11" s="212"/>
      <c r="K11" s="44"/>
      <c r="N11" s="45">
        <v>5</v>
      </c>
      <c r="O11" s="46">
        <f t="shared" si="1"/>
        <v>0</v>
      </c>
      <c r="P11" s="47" t="str">
        <f t="shared" si="2"/>
        <v>H</v>
      </c>
    </row>
    <row r="12" spans="2:16" s="19" customFormat="1" ht="34.5" hidden="1" customHeight="1">
      <c r="B12" s="42"/>
      <c r="C12" s="43"/>
      <c r="D12" s="232"/>
      <c r="E12" s="232"/>
      <c r="F12" s="110"/>
      <c r="G12" s="44"/>
      <c r="H12" s="233"/>
      <c r="I12" s="233"/>
      <c r="J12" s="212"/>
      <c r="K12" s="44"/>
      <c r="N12" s="45">
        <v>6</v>
      </c>
      <c r="O12" s="46">
        <f t="shared" si="1"/>
        <v>0</v>
      </c>
      <c r="P12" s="47" t="str">
        <f t="shared" si="2"/>
        <v>H</v>
      </c>
    </row>
    <row r="13" spans="2:16" s="19" customFormat="1" ht="32.25" hidden="1" customHeight="1">
      <c r="B13" s="42">
        <f>IF('1_ENTREGA'!A14="","",'1_ENTREGA'!A14)</f>
        <v>7</v>
      </c>
      <c r="C13" s="43" t="str">
        <f t="shared" si="0"/>
        <v>O7</v>
      </c>
      <c r="D13" s="208"/>
      <c r="E13" s="208"/>
      <c r="F13" s="110" t="e">
        <f t="shared" ref="F13:F36" si="4">D13/E13</f>
        <v>#DIV/0!</v>
      </c>
      <c r="G13" s="44" t="e">
        <f t="shared" ref="G13:G36" si="5">IF(C13="","",IF(F13&lt;=$G$5,"CUMPLE","NO CUMPLE"))</f>
        <v>#DIV/0!</v>
      </c>
      <c r="H13" s="209"/>
      <c r="I13" s="209"/>
      <c r="J13" s="212">
        <f t="shared" si="3"/>
        <v>0</v>
      </c>
      <c r="K13" s="44" t="str">
        <f t="shared" ref="K13:K36" si="6">IF(C13="","",IF(J13="","NO CUMPLE",IF(J13&gt;=$K$5,"CUMPLE","NO CUMPLE")))</f>
        <v>NO CUMPLE</v>
      </c>
      <c r="N13" s="45">
        <v>7</v>
      </c>
      <c r="O13" s="46" t="str">
        <f t="shared" si="1"/>
        <v>O7</v>
      </c>
      <c r="P13" s="47" t="e">
        <f t="shared" si="2"/>
        <v>#DIV/0!</v>
      </c>
    </row>
    <row r="14" spans="2:16" s="19" customFormat="1" ht="39.75" hidden="1" customHeight="1">
      <c r="B14" s="42">
        <f>IF('1_ENTREGA'!A15="","",'1_ENTREGA'!A15)</f>
        <v>8</v>
      </c>
      <c r="C14" s="43" t="str">
        <f t="shared" si="0"/>
        <v>O8</v>
      </c>
      <c r="D14" s="208"/>
      <c r="E14" s="208"/>
      <c r="F14" s="110" t="e">
        <f t="shared" si="4"/>
        <v>#DIV/0!</v>
      </c>
      <c r="G14" s="44" t="e">
        <f t="shared" si="5"/>
        <v>#DIV/0!</v>
      </c>
      <c r="H14" s="209"/>
      <c r="I14" s="209"/>
      <c r="J14" s="212">
        <f t="shared" si="3"/>
        <v>0</v>
      </c>
      <c r="K14" s="44" t="str">
        <f t="shared" si="6"/>
        <v>NO CUMPLE</v>
      </c>
      <c r="N14" s="45">
        <v>8</v>
      </c>
      <c r="O14" s="46" t="str">
        <f t="shared" si="1"/>
        <v>O8</v>
      </c>
      <c r="P14" s="47" t="e">
        <f t="shared" si="2"/>
        <v>#DIV/0!</v>
      </c>
    </row>
    <row r="15" spans="2:16" s="19" customFormat="1" ht="35.25" hidden="1" customHeight="1">
      <c r="B15" s="42">
        <f>IF('1_ENTREGA'!A16="","",'1_ENTREGA'!A16)</f>
        <v>9</v>
      </c>
      <c r="C15" s="43" t="str">
        <f t="shared" si="0"/>
        <v>O9</v>
      </c>
      <c r="D15" s="208"/>
      <c r="E15" s="208"/>
      <c r="F15" s="110" t="e">
        <f t="shared" si="4"/>
        <v>#DIV/0!</v>
      </c>
      <c r="G15" s="44" t="e">
        <f t="shared" si="5"/>
        <v>#DIV/0!</v>
      </c>
      <c r="H15" s="209"/>
      <c r="I15" s="209"/>
      <c r="J15" s="212">
        <f t="shared" si="3"/>
        <v>0</v>
      </c>
      <c r="K15" s="44" t="str">
        <f t="shared" si="6"/>
        <v>NO CUMPLE</v>
      </c>
      <c r="N15" s="45">
        <v>9</v>
      </c>
      <c r="O15" s="46" t="str">
        <f t="shared" si="1"/>
        <v>O9</v>
      </c>
      <c r="P15" s="47" t="e">
        <f t="shared" si="2"/>
        <v>#DIV/0!</v>
      </c>
    </row>
    <row r="16" spans="2:16" s="19" customFormat="1" ht="31.5" hidden="1" customHeight="1">
      <c r="B16" s="42">
        <f>IF('1_ENTREGA'!A17="","",'1_ENTREGA'!A17)</f>
        <v>10</v>
      </c>
      <c r="C16" s="43" t="str">
        <f t="shared" si="0"/>
        <v>O10</v>
      </c>
      <c r="D16" s="208"/>
      <c r="E16" s="208"/>
      <c r="F16" s="110" t="e">
        <f t="shared" ref="F16" si="7">D16/E16</f>
        <v>#DIV/0!</v>
      </c>
      <c r="G16" s="44" t="e">
        <f t="shared" ref="G16" si="8">IF(C16="","",IF(F16&lt;=$G$5,"CUMPLE","NO CUMPLE"))</f>
        <v>#DIV/0!</v>
      </c>
      <c r="H16" s="209"/>
      <c r="I16" s="209"/>
      <c r="J16" s="212">
        <f t="shared" si="3"/>
        <v>0</v>
      </c>
      <c r="K16" s="44" t="str">
        <f t="shared" si="6"/>
        <v>NO CUMPLE</v>
      </c>
      <c r="N16" s="45">
        <v>10</v>
      </c>
      <c r="O16" s="46" t="str">
        <f t="shared" si="1"/>
        <v>O10</v>
      </c>
      <c r="P16" s="47" t="e">
        <f t="shared" si="2"/>
        <v>#DIV/0!</v>
      </c>
    </row>
    <row r="17" spans="2:16" s="19" customFormat="1" ht="32.25" hidden="1" customHeight="1">
      <c r="B17" s="42">
        <f>IF('1_ENTREGA'!A18="","",'1_ENTREGA'!A18)</f>
        <v>11</v>
      </c>
      <c r="C17" s="43" t="str">
        <f t="shared" si="0"/>
        <v>O11</v>
      </c>
      <c r="D17" s="208"/>
      <c r="E17" s="208"/>
      <c r="F17" s="110" t="e">
        <f t="shared" si="4"/>
        <v>#DIV/0!</v>
      </c>
      <c r="G17" s="44" t="e">
        <f t="shared" si="5"/>
        <v>#DIV/0!</v>
      </c>
      <c r="H17" s="209"/>
      <c r="I17" s="209"/>
      <c r="J17" s="212">
        <f t="shared" si="3"/>
        <v>0</v>
      </c>
      <c r="K17" s="44" t="str">
        <f t="shared" si="6"/>
        <v>NO CUMPLE</v>
      </c>
      <c r="N17" s="45">
        <v>11</v>
      </c>
      <c r="O17" s="46" t="str">
        <f t="shared" si="1"/>
        <v>O11</v>
      </c>
      <c r="P17" s="47" t="e">
        <f t="shared" si="2"/>
        <v>#DIV/0!</v>
      </c>
    </row>
    <row r="18" spans="2:16" s="19" customFormat="1" ht="25.5" hidden="1" customHeight="1">
      <c r="B18" s="42">
        <f>IF('1_ENTREGA'!A19="","",'1_ENTREGA'!A19)</f>
        <v>12</v>
      </c>
      <c r="C18" s="43" t="str">
        <f t="shared" si="0"/>
        <v>O12</v>
      </c>
      <c r="D18" s="208"/>
      <c r="E18" s="208"/>
      <c r="F18" s="110" t="e">
        <f t="shared" si="4"/>
        <v>#DIV/0!</v>
      </c>
      <c r="G18" s="44" t="e">
        <f t="shared" si="5"/>
        <v>#DIV/0!</v>
      </c>
      <c r="H18" s="209"/>
      <c r="I18" s="209"/>
      <c r="J18" s="212">
        <f t="shared" si="3"/>
        <v>0</v>
      </c>
      <c r="K18" s="44" t="str">
        <f t="shared" si="6"/>
        <v>NO CUMPLE</v>
      </c>
      <c r="N18" s="45">
        <v>12</v>
      </c>
      <c r="O18" s="46" t="str">
        <f t="shared" si="1"/>
        <v>O12</v>
      </c>
      <c r="P18" s="47" t="e">
        <f t="shared" si="2"/>
        <v>#DIV/0!</v>
      </c>
    </row>
    <row r="19" spans="2:16" s="19" customFormat="1" ht="25.5" hidden="1" customHeight="1">
      <c r="B19" s="42">
        <f>IF('1_ENTREGA'!A20="","",'1_ENTREGA'!A20)</f>
        <v>13</v>
      </c>
      <c r="C19" s="43" t="str">
        <f t="shared" si="0"/>
        <v>O13</v>
      </c>
      <c r="D19" s="208"/>
      <c r="E19" s="208"/>
      <c r="F19" s="110" t="e">
        <f t="shared" si="4"/>
        <v>#DIV/0!</v>
      </c>
      <c r="G19" s="44" t="e">
        <f t="shared" si="5"/>
        <v>#DIV/0!</v>
      </c>
      <c r="H19" s="209"/>
      <c r="I19" s="209"/>
      <c r="J19" s="212">
        <f t="shared" si="3"/>
        <v>0</v>
      </c>
      <c r="K19" s="44" t="str">
        <f t="shared" si="6"/>
        <v>NO CUMPLE</v>
      </c>
      <c r="N19" s="45">
        <v>13</v>
      </c>
      <c r="O19" s="46" t="str">
        <f t="shared" si="1"/>
        <v>O13</v>
      </c>
      <c r="P19" s="47" t="e">
        <f t="shared" si="2"/>
        <v>#DIV/0!</v>
      </c>
    </row>
    <row r="20" spans="2:16" s="19" customFormat="1" ht="25.5" hidden="1" customHeight="1">
      <c r="B20" s="42">
        <f>IF('1_ENTREGA'!A21="","",'1_ENTREGA'!A21)</f>
        <v>14</v>
      </c>
      <c r="C20" s="43" t="str">
        <f t="shared" si="0"/>
        <v>O14</v>
      </c>
      <c r="D20" s="208"/>
      <c r="E20" s="208"/>
      <c r="F20" s="110" t="e">
        <f t="shared" si="4"/>
        <v>#DIV/0!</v>
      </c>
      <c r="G20" s="44" t="e">
        <f t="shared" si="5"/>
        <v>#DIV/0!</v>
      </c>
      <c r="H20" s="209"/>
      <c r="I20" s="209"/>
      <c r="J20" s="212">
        <f t="shared" si="3"/>
        <v>0</v>
      </c>
      <c r="K20" s="44" t="str">
        <f t="shared" si="6"/>
        <v>NO CUMPLE</v>
      </c>
      <c r="N20" s="45">
        <v>14</v>
      </c>
      <c r="O20" s="46" t="str">
        <f t="shared" si="1"/>
        <v>O14</v>
      </c>
      <c r="P20" s="47" t="e">
        <f t="shared" si="2"/>
        <v>#DIV/0!</v>
      </c>
    </row>
    <row r="21" spans="2:16" s="19" customFormat="1" ht="25.5" hidden="1" customHeight="1">
      <c r="B21" s="42">
        <f>IF('1_ENTREGA'!A22="","",'1_ENTREGA'!A22)</f>
        <v>15</v>
      </c>
      <c r="C21" s="43" t="str">
        <f t="shared" ref="C21:C36" si="9">IF(B21="","",VLOOKUP(B21,LISTA_OFERENTES,2,FALSE))</f>
        <v>O15</v>
      </c>
      <c r="D21" s="208"/>
      <c r="E21" s="208"/>
      <c r="F21" s="110" t="e">
        <f t="shared" si="4"/>
        <v>#DIV/0!</v>
      </c>
      <c r="G21" s="44" t="e">
        <f t="shared" si="5"/>
        <v>#DIV/0!</v>
      </c>
      <c r="H21" s="209"/>
      <c r="I21" s="209"/>
      <c r="J21" s="212">
        <f t="shared" si="3"/>
        <v>0</v>
      </c>
      <c r="K21" s="44" t="str">
        <f t="shared" si="6"/>
        <v>NO CUMPLE</v>
      </c>
      <c r="N21" s="45">
        <v>15</v>
      </c>
      <c r="O21" s="46" t="str">
        <f t="shared" ref="O21:O36" si="10">VLOOKUP(N21,LISTA_OFERENTES,2,FALSE)</f>
        <v>O15</v>
      </c>
      <c r="P21" s="47" t="e">
        <f t="shared" si="2"/>
        <v>#DIV/0!</v>
      </c>
    </row>
    <row r="22" spans="2:16" s="19" customFormat="1" ht="36" hidden="1" customHeight="1">
      <c r="B22" s="42">
        <f>IF('1_ENTREGA'!A23="","",'1_ENTREGA'!A23)</f>
        <v>16</v>
      </c>
      <c r="C22" s="43" t="str">
        <f t="shared" si="9"/>
        <v>O16</v>
      </c>
      <c r="D22" s="208"/>
      <c r="E22" s="208"/>
      <c r="F22" s="110" t="e">
        <f t="shared" si="4"/>
        <v>#DIV/0!</v>
      </c>
      <c r="G22" s="44" t="e">
        <f t="shared" si="5"/>
        <v>#DIV/0!</v>
      </c>
      <c r="H22" s="209"/>
      <c r="I22" s="209"/>
      <c r="J22" s="212">
        <f t="shared" si="3"/>
        <v>0</v>
      </c>
      <c r="K22" s="44" t="str">
        <f t="shared" si="6"/>
        <v>NO CUMPLE</v>
      </c>
      <c r="N22" s="45">
        <v>16</v>
      </c>
      <c r="O22" s="46" t="str">
        <f t="shared" si="10"/>
        <v>O16</v>
      </c>
      <c r="P22" s="47" t="e">
        <f t="shared" si="2"/>
        <v>#DIV/0!</v>
      </c>
    </row>
    <row r="23" spans="2:16" s="19" customFormat="1" ht="37.5" hidden="1" customHeight="1">
      <c r="B23" s="42">
        <f>IF('1_ENTREGA'!A24="","",'1_ENTREGA'!A24)</f>
        <v>17</v>
      </c>
      <c r="C23" s="43" t="str">
        <f t="shared" si="9"/>
        <v>O17</v>
      </c>
      <c r="D23" s="210"/>
      <c r="E23" s="210"/>
      <c r="F23" s="110" t="e">
        <f t="shared" si="4"/>
        <v>#DIV/0!</v>
      </c>
      <c r="G23" s="44" t="e">
        <f t="shared" si="5"/>
        <v>#DIV/0!</v>
      </c>
      <c r="H23" s="211"/>
      <c r="I23" s="211"/>
      <c r="J23" s="212">
        <f t="shared" si="3"/>
        <v>0</v>
      </c>
      <c r="K23" s="44" t="str">
        <f t="shared" si="6"/>
        <v>NO CUMPLE</v>
      </c>
      <c r="N23" s="45">
        <v>17</v>
      </c>
      <c r="O23" s="46" t="str">
        <f t="shared" si="10"/>
        <v>O17</v>
      </c>
      <c r="P23" s="47" t="e">
        <f t="shared" si="2"/>
        <v>#DIV/0!</v>
      </c>
    </row>
    <row r="24" spans="2:16" s="19" customFormat="1" ht="25.5" hidden="1" customHeight="1">
      <c r="B24" s="42">
        <f>IF('1_ENTREGA'!A25="","",'1_ENTREGA'!A25)</f>
        <v>18</v>
      </c>
      <c r="C24" s="43" t="str">
        <f t="shared" si="9"/>
        <v>O18</v>
      </c>
      <c r="D24" s="210"/>
      <c r="E24" s="210"/>
      <c r="F24" s="110" t="e">
        <f t="shared" si="4"/>
        <v>#DIV/0!</v>
      </c>
      <c r="G24" s="44" t="e">
        <f t="shared" si="5"/>
        <v>#DIV/0!</v>
      </c>
      <c r="H24" s="211"/>
      <c r="I24" s="211"/>
      <c r="J24" s="212">
        <f t="shared" si="3"/>
        <v>0</v>
      </c>
      <c r="K24" s="44" t="str">
        <f t="shared" si="6"/>
        <v>NO CUMPLE</v>
      </c>
      <c r="N24" s="45">
        <v>18</v>
      </c>
      <c r="O24" s="46" t="str">
        <f t="shared" si="10"/>
        <v>O18</v>
      </c>
      <c r="P24" s="47" t="e">
        <f t="shared" si="2"/>
        <v>#DIV/0!</v>
      </c>
    </row>
    <row r="25" spans="2:16" s="19" customFormat="1" ht="25.5" hidden="1" customHeight="1">
      <c r="B25" s="42">
        <f>IF('1_ENTREGA'!A26="","",'1_ENTREGA'!A26)</f>
        <v>19</v>
      </c>
      <c r="C25" s="43" t="str">
        <f t="shared" si="9"/>
        <v>O19</v>
      </c>
      <c r="D25" s="210"/>
      <c r="E25" s="210"/>
      <c r="F25" s="110" t="e">
        <f t="shared" si="4"/>
        <v>#DIV/0!</v>
      </c>
      <c r="G25" s="44" t="e">
        <f t="shared" si="5"/>
        <v>#DIV/0!</v>
      </c>
      <c r="H25" s="211"/>
      <c r="I25" s="211"/>
      <c r="J25" s="212">
        <f t="shared" si="3"/>
        <v>0</v>
      </c>
      <c r="K25" s="44" t="str">
        <f t="shared" si="6"/>
        <v>NO CUMPLE</v>
      </c>
      <c r="N25" s="45">
        <v>19</v>
      </c>
      <c r="O25" s="46" t="str">
        <f t="shared" si="10"/>
        <v>O19</v>
      </c>
      <c r="P25" s="47" t="e">
        <f t="shared" si="2"/>
        <v>#DIV/0!</v>
      </c>
    </row>
    <row r="26" spans="2:16" s="19" customFormat="1" ht="36.75" hidden="1" customHeight="1">
      <c r="B26" s="42">
        <f>IF('1_ENTREGA'!A27="","",'1_ENTREGA'!A27)</f>
        <v>20</v>
      </c>
      <c r="C26" s="43" t="str">
        <f t="shared" si="9"/>
        <v>O20</v>
      </c>
      <c r="D26" s="210"/>
      <c r="E26" s="210"/>
      <c r="F26" s="110" t="e">
        <f t="shared" si="4"/>
        <v>#DIV/0!</v>
      </c>
      <c r="G26" s="44" t="e">
        <f t="shared" si="5"/>
        <v>#DIV/0!</v>
      </c>
      <c r="H26" s="211"/>
      <c r="I26" s="120"/>
      <c r="J26" s="212">
        <f t="shared" si="3"/>
        <v>0</v>
      </c>
      <c r="K26" s="44" t="str">
        <f t="shared" si="6"/>
        <v>NO CUMPLE</v>
      </c>
      <c r="N26" s="45">
        <v>20</v>
      </c>
      <c r="O26" s="46" t="str">
        <f t="shared" si="10"/>
        <v>O20</v>
      </c>
      <c r="P26" s="47" t="e">
        <f t="shared" si="2"/>
        <v>#DIV/0!</v>
      </c>
    </row>
    <row r="27" spans="2:16" s="19" customFormat="1" ht="45" hidden="1" customHeight="1">
      <c r="B27" s="42">
        <f>IF('1_ENTREGA'!A28="","",'1_ENTREGA'!A28)</f>
        <v>21</v>
      </c>
      <c r="C27" s="43" t="str">
        <f t="shared" si="9"/>
        <v>O21</v>
      </c>
      <c r="D27" s="210"/>
      <c r="E27" s="210"/>
      <c r="F27" s="110" t="e">
        <f t="shared" si="4"/>
        <v>#DIV/0!</v>
      </c>
      <c r="G27" s="44" t="e">
        <f t="shared" si="5"/>
        <v>#DIV/0!</v>
      </c>
      <c r="H27" s="211"/>
      <c r="I27" s="211"/>
      <c r="J27" s="212">
        <f t="shared" si="3"/>
        <v>0</v>
      </c>
      <c r="K27" s="44" t="str">
        <f t="shared" si="6"/>
        <v>NO CUMPLE</v>
      </c>
      <c r="N27" s="45">
        <v>21</v>
      </c>
      <c r="O27" s="46" t="str">
        <f t="shared" si="10"/>
        <v>O21</v>
      </c>
      <c r="P27" s="47" t="e">
        <f t="shared" si="2"/>
        <v>#DIV/0!</v>
      </c>
    </row>
    <row r="28" spans="2:16" s="19" customFormat="1" ht="38.25" hidden="1" customHeight="1">
      <c r="B28" s="42">
        <f>IF('1_ENTREGA'!A29="","",'1_ENTREGA'!A29)</f>
        <v>22</v>
      </c>
      <c r="C28" s="43" t="str">
        <f t="shared" si="9"/>
        <v>O22</v>
      </c>
      <c r="D28" s="210"/>
      <c r="E28" s="210"/>
      <c r="F28" s="110" t="e">
        <f t="shared" si="4"/>
        <v>#DIV/0!</v>
      </c>
      <c r="G28" s="44" t="e">
        <f t="shared" si="5"/>
        <v>#DIV/0!</v>
      </c>
      <c r="H28" s="211"/>
      <c r="I28" s="211"/>
      <c r="J28" s="212">
        <f t="shared" si="3"/>
        <v>0</v>
      </c>
      <c r="K28" s="44" t="str">
        <f t="shared" si="6"/>
        <v>NO CUMPLE</v>
      </c>
      <c r="N28" s="45">
        <v>22</v>
      </c>
      <c r="O28" s="46" t="str">
        <f t="shared" si="10"/>
        <v>O22</v>
      </c>
      <c r="P28" s="47" t="e">
        <f t="shared" si="2"/>
        <v>#DIV/0!</v>
      </c>
    </row>
    <row r="29" spans="2:16" s="19" customFormat="1" ht="25.5" hidden="1" customHeight="1">
      <c r="B29" s="42">
        <f>IF('1_ENTREGA'!A30="","",'1_ENTREGA'!A30)</f>
        <v>23</v>
      </c>
      <c r="C29" s="43" t="str">
        <f t="shared" si="9"/>
        <v>O23</v>
      </c>
      <c r="D29" s="210"/>
      <c r="E29" s="210"/>
      <c r="F29" s="110" t="e">
        <f t="shared" si="4"/>
        <v>#DIV/0!</v>
      </c>
      <c r="G29" s="44" t="e">
        <f t="shared" si="5"/>
        <v>#DIV/0!</v>
      </c>
      <c r="H29" s="211"/>
      <c r="I29" s="211"/>
      <c r="J29" s="212">
        <f t="shared" si="3"/>
        <v>0</v>
      </c>
      <c r="K29" s="44" t="str">
        <f t="shared" si="6"/>
        <v>NO CUMPLE</v>
      </c>
      <c r="N29" s="45">
        <v>23</v>
      </c>
      <c r="O29" s="46" t="str">
        <f t="shared" si="10"/>
        <v>O23</v>
      </c>
      <c r="P29" s="47" t="e">
        <f t="shared" si="2"/>
        <v>#DIV/0!</v>
      </c>
    </row>
    <row r="30" spans="2:16" s="19" customFormat="1" ht="25.5" hidden="1" customHeight="1">
      <c r="B30" s="42">
        <f>IF('1_ENTREGA'!A31="","",'1_ENTREGA'!A31)</f>
        <v>24</v>
      </c>
      <c r="C30" s="43" t="str">
        <f t="shared" si="9"/>
        <v>O24</v>
      </c>
      <c r="D30" s="210"/>
      <c r="E30" s="210"/>
      <c r="F30" s="110" t="e">
        <f t="shared" si="4"/>
        <v>#DIV/0!</v>
      </c>
      <c r="G30" s="44" t="e">
        <f t="shared" si="5"/>
        <v>#DIV/0!</v>
      </c>
      <c r="H30" s="211"/>
      <c r="I30" s="211"/>
      <c r="J30" s="212">
        <f t="shared" si="3"/>
        <v>0</v>
      </c>
      <c r="K30" s="44" t="str">
        <f t="shared" si="6"/>
        <v>NO CUMPLE</v>
      </c>
      <c r="N30" s="45">
        <v>24</v>
      </c>
      <c r="O30" s="46" t="str">
        <f t="shared" si="10"/>
        <v>O24</v>
      </c>
      <c r="P30" s="47" t="e">
        <f t="shared" si="2"/>
        <v>#DIV/0!</v>
      </c>
    </row>
    <row r="31" spans="2:16" s="19" customFormat="1" ht="44.25" hidden="1" customHeight="1">
      <c r="B31" s="42">
        <f>IF('1_ENTREGA'!A32="","",'1_ENTREGA'!A32)</f>
        <v>25</v>
      </c>
      <c r="C31" s="43" t="str">
        <f t="shared" si="9"/>
        <v>O25</v>
      </c>
      <c r="D31" s="119"/>
      <c r="E31" s="119"/>
      <c r="F31" s="110" t="e">
        <f t="shared" si="4"/>
        <v>#DIV/0!</v>
      </c>
      <c r="G31" s="44" t="e">
        <f t="shared" si="5"/>
        <v>#DIV/0!</v>
      </c>
      <c r="H31" s="120"/>
      <c r="I31" s="120"/>
      <c r="J31" s="39">
        <f t="shared" si="3"/>
        <v>0</v>
      </c>
      <c r="K31" s="44" t="str">
        <f t="shared" si="6"/>
        <v>NO CUMPLE</v>
      </c>
      <c r="N31" s="45">
        <v>25</v>
      </c>
      <c r="O31" s="46" t="str">
        <f t="shared" si="10"/>
        <v>O25</v>
      </c>
      <c r="P31" s="47" t="e">
        <f t="shared" si="2"/>
        <v>#DIV/0!</v>
      </c>
    </row>
    <row r="32" spans="2:16" s="19" customFormat="1" ht="25.5" hidden="1" customHeight="1">
      <c r="B32" s="42">
        <f>IF('1_ENTREGA'!A33="","",'1_ENTREGA'!A33)</f>
        <v>26</v>
      </c>
      <c r="C32" s="43" t="str">
        <f t="shared" si="9"/>
        <v>O26</v>
      </c>
      <c r="D32" s="119"/>
      <c r="E32" s="119"/>
      <c r="F32" s="110" t="e">
        <f t="shared" si="4"/>
        <v>#DIV/0!</v>
      </c>
      <c r="G32" s="44" t="e">
        <f t="shared" si="5"/>
        <v>#DIV/0!</v>
      </c>
      <c r="H32" s="119"/>
      <c r="I32" s="120"/>
      <c r="J32" s="39">
        <f t="shared" si="3"/>
        <v>0</v>
      </c>
      <c r="K32" s="44" t="str">
        <f t="shared" si="6"/>
        <v>NO CUMPLE</v>
      </c>
      <c r="N32" s="45">
        <v>26</v>
      </c>
      <c r="O32" s="46" t="str">
        <f t="shared" si="10"/>
        <v>O26</v>
      </c>
      <c r="P32" s="47" t="e">
        <f t="shared" si="2"/>
        <v>#DIV/0!</v>
      </c>
    </row>
    <row r="33" spans="2:16" s="19" customFormat="1" ht="25.5" hidden="1" customHeight="1">
      <c r="B33" s="42">
        <f>IF('1_ENTREGA'!A34="","",'1_ENTREGA'!A34)</f>
        <v>27</v>
      </c>
      <c r="C33" s="43" t="str">
        <f t="shared" si="9"/>
        <v>O27</v>
      </c>
      <c r="D33" s="119"/>
      <c r="E33" s="119"/>
      <c r="F33" s="239" t="e">
        <f t="shared" si="4"/>
        <v>#DIV/0!</v>
      </c>
      <c r="G33" s="44" t="e">
        <f t="shared" si="5"/>
        <v>#DIV/0!</v>
      </c>
      <c r="H33" s="120"/>
      <c r="I33" s="120"/>
      <c r="J33" s="39">
        <f t="shared" si="3"/>
        <v>0</v>
      </c>
      <c r="K33" s="44" t="str">
        <f t="shared" si="6"/>
        <v>NO CUMPLE</v>
      </c>
      <c r="N33" s="45">
        <v>27</v>
      </c>
      <c r="O33" s="46" t="str">
        <f t="shared" si="10"/>
        <v>O27</v>
      </c>
      <c r="P33" s="47" t="e">
        <f t="shared" si="2"/>
        <v>#DIV/0!</v>
      </c>
    </row>
    <row r="34" spans="2:16" s="19" customFormat="1" ht="25.5" hidden="1" customHeight="1">
      <c r="B34" s="42">
        <f>IF('1_ENTREGA'!A35="","",'1_ENTREGA'!A35)</f>
        <v>28</v>
      </c>
      <c r="C34" s="43" t="str">
        <f t="shared" si="9"/>
        <v>O28</v>
      </c>
      <c r="D34" s="119"/>
      <c r="E34" s="119"/>
      <c r="F34" s="110" t="e">
        <f t="shared" si="4"/>
        <v>#DIV/0!</v>
      </c>
      <c r="G34" s="44" t="e">
        <f t="shared" si="5"/>
        <v>#DIV/0!</v>
      </c>
      <c r="H34" s="120"/>
      <c r="I34" s="120"/>
      <c r="J34" s="39">
        <f t="shared" si="3"/>
        <v>0</v>
      </c>
      <c r="K34" s="44" t="str">
        <f t="shared" si="6"/>
        <v>NO CUMPLE</v>
      </c>
      <c r="N34" s="45">
        <v>28</v>
      </c>
      <c r="O34" s="46" t="str">
        <f t="shared" si="10"/>
        <v>O28</v>
      </c>
      <c r="P34" s="47" t="e">
        <f t="shared" si="2"/>
        <v>#DIV/0!</v>
      </c>
    </row>
    <row r="35" spans="2:16" s="19" customFormat="1" ht="25.5" hidden="1" customHeight="1">
      <c r="B35" s="42">
        <f>IF('1_ENTREGA'!A36="","",'1_ENTREGA'!A36)</f>
        <v>29</v>
      </c>
      <c r="C35" s="43" t="str">
        <f t="shared" si="9"/>
        <v>O29</v>
      </c>
      <c r="D35" s="119"/>
      <c r="E35" s="119"/>
      <c r="F35" s="110" t="e">
        <f t="shared" si="4"/>
        <v>#DIV/0!</v>
      </c>
      <c r="G35" s="44" t="e">
        <f t="shared" si="5"/>
        <v>#DIV/0!</v>
      </c>
      <c r="H35" s="120"/>
      <c r="I35" s="120"/>
      <c r="J35" s="39">
        <f t="shared" si="3"/>
        <v>0</v>
      </c>
      <c r="K35" s="44" t="str">
        <f t="shared" si="6"/>
        <v>NO CUMPLE</v>
      </c>
      <c r="N35" s="45">
        <v>29</v>
      </c>
      <c r="O35" s="46" t="str">
        <f t="shared" si="10"/>
        <v>O29</v>
      </c>
      <c r="P35" s="47" t="e">
        <f t="shared" si="2"/>
        <v>#DIV/0!</v>
      </c>
    </row>
    <row r="36" spans="2:16" s="19" customFormat="1" ht="25.5" hidden="1" customHeight="1">
      <c r="B36" s="42">
        <f>IF('1_ENTREGA'!A37="","",'1_ENTREGA'!A37)</f>
        <v>30</v>
      </c>
      <c r="C36" s="43" t="str">
        <f t="shared" si="9"/>
        <v>O30</v>
      </c>
      <c r="D36" s="69"/>
      <c r="E36" s="69"/>
      <c r="F36" s="110" t="e">
        <f t="shared" si="4"/>
        <v>#DIV/0!</v>
      </c>
      <c r="G36" s="44" t="e">
        <f t="shared" si="5"/>
        <v>#DIV/0!</v>
      </c>
      <c r="H36" s="70"/>
      <c r="I36" s="70"/>
      <c r="J36" s="39">
        <f t="shared" si="3"/>
        <v>0</v>
      </c>
      <c r="K36" s="44" t="str">
        <f t="shared" si="6"/>
        <v>NO CUMPLE</v>
      </c>
      <c r="N36" s="45">
        <v>30</v>
      </c>
      <c r="O36" s="46" t="str">
        <f t="shared" si="10"/>
        <v>O30</v>
      </c>
      <c r="P36" s="47" t="e">
        <f t="shared" si="2"/>
        <v>#DIV/0!</v>
      </c>
    </row>
    <row r="37" spans="2:16" hidden="1"/>
  </sheetData>
  <sheetProtection algorithmName="SHA-512" hashValue="x6mINiKwmxZJHMKOg091A6t+zNn0fZ4JT3ExJfjW3KL65VikSRCcyj7VVsb8IL9zjZhyweUWcVel4vYvN3LtAA==" saltValue="hpo48RPmFTULrsyIspQYiw==" spinCount="100000" sheet="1" objects="1" scenarios="1"/>
  <mergeCells count="8">
    <mergeCell ref="B2:K2"/>
    <mergeCell ref="N6:O6"/>
    <mergeCell ref="B4:B6"/>
    <mergeCell ref="C4:C6"/>
    <mergeCell ref="D4:G4"/>
    <mergeCell ref="H4:K4"/>
    <mergeCell ref="E5:F5"/>
    <mergeCell ref="I5:J5"/>
  </mergeCells>
  <conditionalFormatting sqref="K7:K36">
    <cfRule type="cellIs" dxfId="192" priority="23" operator="equal">
      <formula>"NO CUMPLE"</formula>
    </cfRule>
  </conditionalFormatting>
  <conditionalFormatting sqref="G7:G15 G17:G36">
    <cfRule type="cellIs" dxfId="191" priority="8" operator="equal">
      <formula>"NO CUMPLE"</formula>
    </cfRule>
  </conditionalFormatting>
  <conditionalFormatting sqref="G16">
    <cfRule type="cellIs" dxfId="190" priority="1"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001"/>
  <sheetViews>
    <sheetView topLeftCell="H1" workbookViewId="0">
      <selection activeCell="K5" sqref="K5"/>
    </sheetView>
  </sheetViews>
  <sheetFormatPr baseColWidth="10" defaultColWidth="14.42578125" defaultRowHeight="15" customHeight="1"/>
  <cols>
    <col min="1" max="1" width="4.42578125" style="413" customWidth="1"/>
    <col min="2" max="2" width="3" style="413" bestFit="1" customWidth="1"/>
    <col min="3" max="3" width="37.28515625" style="413" bestFit="1" customWidth="1"/>
    <col min="4" max="4" width="21.42578125" style="413" customWidth="1"/>
    <col min="5" max="5" width="17.28515625" style="413" customWidth="1"/>
    <col min="6" max="6" width="31.42578125" style="413" customWidth="1"/>
    <col min="7" max="8" width="38.42578125" style="413" customWidth="1"/>
    <col min="9" max="10" width="19" style="413" customWidth="1"/>
    <col min="11" max="11" width="47.28515625" style="413" customWidth="1"/>
    <col min="12" max="14" width="11.42578125" style="413" customWidth="1"/>
    <col min="15" max="15" width="42.42578125" style="413" customWidth="1"/>
    <col min="16" max="16" width="12.7109375" style="413" customWidth="1"/>
    <col min="17" max="30" width="11.42578125" style="413" customWidth="1"/>
    <col min="31" max="16384" width="14.42578125" style="413"/>
  </cols>
  <sheetData>
    <row r="2" spans="2:30" ht="28.5" customHeight="1">
      <c r="B2" s="710" t="s">
        <v>404</v>
      </c>
      <c r="C2" s="711"/>
      <c r="D2" s="711"/>
      <c r="E2" s="711"/>
      <c r="F2" s="711"/>
      <c r="G2" s="711"/>
      <c r="H2" s="711"/>
      <c r="I2" s="711"/>
      <c r="J2" s="711"/>
      <c r="K2" s="711"/>
      <c r="L2" s="412"/>
      <c r="M2" s="412"/>
      <c r="N2" s="412"/>
      <c r="O2" s="412"/>
      <c r="P2" s="412"/>
      <c r="Q2" s="412"/>
      <c r="R2" s="412"/>
      <c r="S2" s="412"/>
      <c r="T2" s="412"/>
      <c r="U2" s="412"/>
      <c r="V2" s="412"/>
      <c r="W2" s="412"/>
      <c r="X2" s="412"/>
      <c r="Y2" s="412"/>
      <c r="Z2" s="412"/>
      <c r="AA2" s="412"/>
      <c r="AB2" s="412"/>
      <c r="AC2" s="412"/>
      <c r="AD2" s="412"/>
    </row>
    <row r="3" spans="2:30" ht="12.75" customHeight="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row>
    <row r="4" spans="2:30" ht="127.5" customHeight="1">
      <c r="B4" s="414" t="s">
        <v>33</v>
      </c>
      <c r="C4" s="415" t="s">
        <v>30</v>
      </c>
      <c r="D4" s="416" t="s">
        <v>403</v>
      </c>
      <c r="E4" s="416" t="s">
        <v>348</v>
      </c>
      <c r="F4" s="416" t="s">
        <v>349</v>
      </c>
      <c r="G4" s="416" t="s">
        <v>350</v>
      </c>
      <c r="H4" s="416" t="s">
        <v>362</v>
      </c>
      <c r="I4" s="416" t="s">
        <v>363</v>
      </c>
      <c r="J4" s="416" t="s">
        <v>364</v>
      </c>
      <c r="K4" s="416" t="s">
        <v>405</v>
      </c>
      <c r="L4" s="412"/>
      <c r="M4" s="412"/>
      <c r="N4" s="712" t="s">
        <v>73</v>
      </c>
      <c r="O4" s="713"/>
      <c r="P4" s="417" t="s">
        <v>72</v>
      </c>
      <c r="Q4" s="412"/>
      <c r="R4" s="412"/>
      <c r="S4" s="412"/>
      <c r="T4" s="412"/>
      <c r="U4" s="412"/>
      <c r="V4" s="412"/>
      <c r="W4" s="412"/>
      <c r="X4" s="412"/>
      <c r="Y4" s="412"/>
      <c r="Z4" s="412"/>
      <c r="AA4" s="412"/>
      <c r="AB4" s="412"/>
      <c r="AC4" s="412"/>
      <c r="AD4" s="412"/>
    </row>
    <row r="5" spans="2:30" ht="12.75" customHeight="1">
      <c r="B5" s="418">
        <f>+IF('[2]1_ENTREGA'!A8="","",'[2]1_ENTREGA'!A8)</f>
        <v>1</v>
      </c>
      <c r="C5" s="419" t="str">
        <f t="shared" ref="C5:C7" si="0">IF(B5="","",VLOOKUP(B5,LISTA_OFERENTES,2,FALSE))</f>
        <v>MCAD TRAINING &amp; CONSULTING S.A.S.</v>
      </c>
      <c r="D5" s="420" t="s">
        <v>224</v>
      </c>
      <c r="E5" s="420" t="s">
        <v>224</v>
      </c>
      <c r="F5" s="420" t="s">
        <v>224</v>
      </c>
      <c r="G5" s="420" t="s">
        <v>224</v>
      </c>
      <c r="H5" s="420" t="s">
        <v>224</v>
      </c>
      <c r="I5" s="420" t="s">
        <v>224</v>
      </c>
      <c r="J5" s="420" t="s">
        <v>224</v>
      </c>
      <c r="K5" s="420" t="s">
        <v>224</v>
      </c>
      <c r="L5" s="412"/>
      <c r="M5" s="412"/>
      <c r="N5" s="421">
        <v>1</v>
      </c>
      <c r="O5" s="419" t="str">
        <f t="shared" ref="O5:O7" si="1">IF(N5="","",VLOOKUP(N5,LISTA_OFERENTES,2,FALSE))</f>
        <v>MCAD TRAINING &amp; CONSULTING S.A.S.</v>
      </c>
      <c r="P5" s="422" t="str">
        <f>IF(AND(D5="CUMPLE",E5="CUMPLE",F5="CUMPLE",G5="CUMPLE",H5="CUMPLE",I5="CUMPLE",J5="CUMPLE",K5="CUMPLE"),"H",IF(OR(D5=0,E5=0,F5=0,G5=0,H5=0,I5=0,J5=0,K5=0)," ","NH"))</f>
        <v>H</v>
      </c>
      <c r="Q5" s="412"/>
      <c r="R5" s="412"/>
      <c r="S5" s="412"/>
      <c r="T5" s="412"/>
      <c r="U5" s="412"/>
      <c r="V5" s="412"/>
      <c r="W5" s="412"/>
      <c r="X5" s="412"/>
      <c r="Y5" s="412"/>
      <c r="Z5" s="412"/>
      <c r="AA5" s="412"/>
      <c r="AB5" s="412"/>
      <c r="AC5" s="412"/>
      <c r="AD5" s="412"/>
    </row>
    <row r="6" spans="2:30" ht="12.75" customHeight="1">
      <c r="B6" s="418">
        <f>+IF('[2]1_ENTREGA'!A9="","",'[2]1_ENTREGA'!A9)</f>
        <v>2</v>
      </c>
      <c r="C6" s="419" t="str">
        <f t="shared" si="0"/>
        <v>GOLD SYS</v>
      </c>
      <c r="D6" s="420" t="s">
        <v>224</v>
      </c>
      <c r="E6" s="420" t="s">
        <v>224</v>
      </c>
      <c r="F6" s="420" t="s">
        <v>224</v>
      </c>
      <c r="G6" s="420" t="s">
        <v>224</v>
      </c>
      <c r="H6" s="420" t="s">
        <v>224</v>
      </c>
      <c r="I6" s="420" t="s">
        <v>224</v>
      </c>
      <c r="J6" s="420" t="s">
        <v>224</v>
      </c>
      <c r="K6" s="420" t="s">
        <v>224</v>
      </c>
      <c r="L6" s="412"/>
      <c r="M6" s="412"/>
      <c r="N6" s="421">
        <v>2</v>
      </c>
      <c r="O6" s="419" t="str">
        <f t="shared" si="1"/>
        <v>GOLD SYS</v>
      </c>
      <c r="P6" s="422" t="str">
        <f t="shared" ref="P6:P7" si="2">IF(AND(D6="CUMPLE",E6="CUMPLE",F6="CUMPLE",G6="CUMPLE",H6="CUMPLE",I6="CUMPLE",J6="CUMPLE",K6="CUMPLE"),"H",IF(OR(D6=0,E6=0,F6=0,G6=0,H6=0,I6=0,J6=0,K6=0)," ","NH"))</f>
        <v>H</v>
      </c>
      <c r="Q6" s="412"/>
      <c r="R6" s="412"/>
      <c r="S6" s="412"/>
      <c r="T6" s="412"/>
      <c r="U6" s="412"/>
      <c r="V6" s="412"/>
      <c r="W6" s="412"/>
      <c r="X6" s="412"/>
      <c r="Y6" s="412"/>
      <c r="Z6" s="412"/>
      <c r="AA6" s="412"/>
      <c r="AB6" s="412"/>
      <c r="AC6" s="412"/>
      <c r="AD6" s="412"/>
    </row>
    <row r="7" spans="2:30" ht="12.75" customHeight="1">
      <c r="B7" s="418">
        <f>+IF('[2]1_ENTREGA'!A10="","",'[2]1_ENTREGA'!A10)</f>
        <v>3</v>
      </c>
      <c r="C7" s="419" t="str">
        <f t="shared" si="0"/>
        <v>CONTROLES EMPRESARIALES S.A.S.</v>
      </c>
      <c r="D7" s="420" t="s">
        <v>224</v>
      </c>
      <c r="E7" s="420" t="s">
        <v>224</v>
      </c>
      <c r="F7" s="420" t="s">
        <v>224</v>
      </c>
      <c r="G7" s="420" t="s">
        <v>224</v>
      </c>
      <c r="H7" s="420" t="s">
        <v>224</v>
      </c>
      <c r="I7" s="420" t="s">
        <v>224</v>
      </c>
      <c r="J7" s="420" t="s">
        <v>224</v>
      </c>
      <c r="K7" s="420" t="s">
        <v>224</v>
      </c>
      <c r="L7" s="412"/>
      <c r="M7" s="412"/>
      <c r="N7" s="421">
        <v>3</v>
      </c>
      <c r="O7" s="419" t="str">
        <f t="shared" si="1"/>
        <v>CONTROLES EMPRESARIALES S.A.S.</v>
      </c>
      <c r="P7" s="422" t="str">
        <f t="shared" si="2"/>
        <v>H</v>
      </c>
      <c r="Q7" s="412"/>
      <c r="R7" s="412"/>
      <c r="S7" s="412"/>
      <c r="T7" s="412"/>
      <c r="U7" s="412"/>
      <c r="V7" s="412"/>
      <c r="W7" s="412"/>
      <c r="X7" s="412"/>
      <c r="Y7" s="412"/>
      <c r="Z7" s="412"/>
      <c r="AA7" s="412"/>
      <c r="AB7" s="412"/>
      <c r="AC7" s="412"/>
      <c r="AD7" s="412"/>
    </row>
    <row r="8" spans="2:30" ht="38.25" hidden="1" customHeight="1">
      <c r="B8" s="418"/>
      <c r="C8" s="419"/>
      <c r="D8" s="420"/>
      <c r="E8" s="420"/>
      <c r="F8" s="420"/>
      <c r="G8" s="420"/>
      <c r="H8" s="420"/>
      <c r="I8" s="420"/>
      <c r="J8" s="420"/>
      <c r="K8" s="420"/>
      <c r="L8" s="412"/>
      <c r="M8" s="412"/>
      <c r="N8" s="421"/>
      <c r="O8" s="422"/>
      <c r="P8" s="422"/>
      <c r="Q8" s="412"/>
      <c r="R8" s="412"/>
      <c r="S8" s="412"/>
      <c r="T8" s="412"/>
      <c r="U8" s="412"/>
      <c r="V8" s="412"/>
      <c r="W8" s="412"/>
      <c r="X8" s="412"/>
      <c r="Y8" s="412"/>
      <c r="Z8" s="412"/>
      <c r="AA8" s="412"/>
      <c r="AB8" s="412"/>
      <c r="AC8" s="412"/>
      <c r="AD8" s="412"/>
    </row>
    <row r="9" spans="2:30" ht="38.25" hidden="1" customHeight="1">
      <c r="B9" s="418"/>
      <c r="C9" s="419"/>
      <c r="D9" s="420"/>
      <c r="E9" s="420"/>
      <c r="F9" s="420"/>
      <c r="G9" s="420"/>
      <c r="H9" s="420"/>
      <c r="I9" s="420"/>
      <c r="J9" s="420"/>
      <c r="K9" s="420"/>
      <c r="L9" s="412"/>
      <c r="M9" s="412"/>
      <c r="N9" s="421"/>
      <c r="O9" s="422"/>
      <c r="P9" s="422"/>
      <c r="Q9" s="412"/>
      <c r="R9" s="412"/>
      <c r="S9" s="412"/>
      <c r="T9" s="412"/>
      <c r="U9" s="412"/>
      <c r="V9" s="412"/>
      <c r="W9" s="412"/>
      <c r="X9" s="412"/>
      <c r="Y9" s="412"/>
      <c r="Z9" s="412"/>
      <c r="AA9" s="412"/>
      <c r="AB9" s="412"/>
      <c r="AC9" s="412"/>
      <c r="AD9" s="412"/>
    </row>
    <row r="10" spans="2:30" ht="38.25" hidden="1" customHeight="1">
      <c r="B10" s="418"/>
      <c r="C10" s="419"/>
      <c r="D10" s="420"/>
      <c r="E10" s="420"/>
      <c r="F10" s="420"/>
      <c r="G10" s="420"/>
      <c r="H10" s="420"/>
      <c r="I10" s="420"/>
      <c r="J10" s="420"/>
      <c r="K10" s="420"/>
      <c r="L10" s="412"/>
      <c r="M10" s="412"/>
      <c r="N10" s="421"/>
      <c r="O10" s="422"/>
      <c r="P10" s="422"/>
      <c r="Q10" s="412"/>
      <c r="R10" s="412"/>
      <c r="S10" s="412"/>
      <c r="T10" s="412"/>
      <c r="U10" s="412"/>
      <c r="V10" s="412"/>
      <c r="W10" s="412"/>
      <c r="X10" s="412"/>
      <c r="Y10" s="412"/>
      <c r="Z10" s="412"/>
      <c r="AA10" s="412"/>
      <c r="AB10" s="412"/>
      <c r="AC10" s="412"/>
      <c r="AD10" s="412"/>
    </row>
    <row r="11" spans="2:30" ht="38.25" hidden="1" customHeight="1">
      <c r="B11" s="418"/>
      <c r="C11" s="419"/>
      <c r="D11" s="420"/>
      <c r="E11" s="420"/>
      <c r="F11" s="420"/>
      <c r="G11" s="420"/>
      <c r="H11" s="420"/>
      <c r="I11" s="420"/>
      <c r="J11" s="420"/>
      <c r="K11" s="420"/>
      <c r="L11" s="412"/>
      <c r="M11" s="412"/>
      <c r="N11" s="421"/>
      <c r="O11" s="422"/>
      <c r="P11" s="422"/>
      <c r="Q11" s="412"/>
      <c r="R11" s="412"/>
      <c r="S11" s="412"/>
      <c r="T11" s="412"/>
      <c r="U11" s="412"/>
      <c r="V11" s="412"/>
      <c r="W11" s="412"/>
      <c r="X11" s="412"/>
      <c r="Y11" s="412"/>
      <c r="Z11" s="412"/>
      <c r="AA11" s="412"/>
      <c r="AB11" s="412"/>
      <c r="AC11" s="412"/>
      <c r="AD11" s="412"/>
    </row>
    <row r="12" spans="2:30" ht="38.25" hidden="1" customHeight="1">
      <c r="B12" s="418"/>
      <c r="C12" s="419"/>
      <c r="D12" s="420"/>
      <c r="E12" s="420"/>
      <c r="F12" s="420"/>
      <c r="G12" s="420"/>
      <c r="H12" s="420"/>
      <c r="I12" s="420"/>
      <c r="J12" s="420"/>
      <c r="K12" s="420"/>
      <c r="L12" s="412"/>
      <c r="M12" s="412"/>
      <c r="N12" s="421"/>
      <c r="O12" s="422"/>
      <c r="P12" s="422"/>
      <c r="Q12" s="412"/>
      <c r="R12" s="412"/>
      <c r="S12" s="412"/>
      <c r="T12" s="412"/>
      <c r="U12" s="412"/>
      <c r="V12" s="412"/>
      <c r="W12" s="412"/>
      <c r="X12" s="412"/>
      <c r="Y12" s="412"/>
      <c r="Z12" s="412"/>
      <c r="AA12" s="412"/>
      <c r="AB12" s="412"/>
      <c r="AC12" s="412"/>
      <c r="AD12" s="412"/>
    </row>
    <row r="13" spans="2:30" ht="38.25" hidden="1" customHeight="1">
      <c r="B13" s="418"/>
      <c r="C13" s="419"/>
      <c r="D13" s="420"/>
      <c r="E13" s="420"/>
      <c r="F13" s="420"/>
      <c r="G13" s="420"/>
      <c r="H13" s="420"/>
      <c r="I13" s="420"/>
      <c r="J13" s="420"/>
      <c r="K13" s="420"/>
      <c r="L13" s="412"/>
      <c r="M13" s="412"/>
      <c r="N13" s="421"/>
      <c r="O13" s="422"/>
      <c r="P13" s="422"/>
      <c r="Q13" s="412"/>
      <c r="R13" s="412"/>
      <c r="S13" s="412"/>
      <c r="T13" s="412"/>
      <c r="U13" s="412"/>
      <c r="V13" s="412"/>
      <c r="W13" s="412"/>
      <c r="X13" s="412"/>
      <c r="Y13" s="412"/>
      <c r="Z13" s="412"/>
      <c r="AA13" s="412"/>
      <c r="AB13" s="412"/>
      <c r="AC13" s="412"/>
      <c r="AD13" s="412"/>
    </row>
    <row r="14" spans="2:30" ht="38.25" hidden="1" customHeight="1">
      <c r="B14" s="418" t="str">
        <f>+IF('[2]1_ENTREGA'!A17="","",'[2]1_ENTREGA'!A17)</f>
        <v/>
      </c>
      <c r="C14" s="419" t="s">
        <v>351</v>
      </c>
      <c r="D14" s="420"/>
      <c r="E14" s="420"/>
      <c r="F14" s="420"/>
      <c r="G14" s="420"/>
      <c r="H14" s="420"/>
      <c r="I14" s="423"/>
      <c r="J14" s="423"/>
      <c r="K14" s="420"/>
      <c r="L14" s="412"/>
      <c r="M14" s="412"/>
      <c r="N14" s="421">
        <v>10</v>
      </c>
      <c r="O14" s="422" t="e">
        <v>#N/A</v>
      </c>
      <c r="P14" s="422" t="str">
        <f t="shared" ref="P14:P19" si="3">IF(AND(D14="CUMPLE",F14="CUMPLE",G14="CUMPLE",I14="CUMPLE",K14="CUMPLE"),"H",IF(OR(D14=0,F14=0,G14=0,I14=0,K14=0)," ","NH"))</f>
        <v xml:space="preserve"> </v>
      </c>
      <c r="Q14" s="412"/>
      <c r="R14" s="412"/>
      <c r="S14" s="412"/>
      <c r="T14" s="412"/>
      <c r="U14" s="412"/>
      <c r="V14" s="412"/>
      <c r="W14" s="412"/>
      <c r="X14" s="412"/>
      <c r="Y14" s="412"/>
      <c r="Z14" s="412"/>
      <c r="AA14" s="412"/>
      <c r="AB14" s="412"/>
      <c r="AC14" s="412"/>
      <c r="AD14" s="412"/>
    </row>
    <row r="15" spans="2:30" ht="38.25" hidden="1" customHeight="1">
      <c r="B15" s="418" t="str">
        <f>+IF('[2]1_ENTREGA'!A18="","",'[2]1_ENTREGA'!A18)</f>
        <v/>
      </c>
      <c r="C15" s="419" t="s">
        <v>351</v>
      </c>
      <c r="D15" s="420"/>
      <c r="E15" s="420"/>
      <c r="F15" s="420"/>
      <c r="G15" s="420"/>
      <c r="H15" s="420"/>
      <c r="I15" s="420"/>
      <c r="J15" s="420"/>
      <c r="K15" s="420"/>
      <c r="L15" s="412"/>
      <c r="M15" s="412"/>
      <c r="N15" s="421">
        <v>11</v>
      </c>
      <c r="O15" s="422" t="e">
        <v>#N/A</v>
      </c>
      <c r="P15" s="422" t="str">
        <f t="shared" si="3"/>
        <v xml:space="preserve"> </v>
      </c>
      <c r="Q15" s="412"/>
      <c r="R15" s="412"/>
      <c r="S15" s="412"/>
      <c r="T15" s="412"/>
      <c r="U15" s="412"/>
      <c r="V15" s="412"/>
      <c r="W15" s="412"/>
      <c r="X15" s="412"/>
      <c r="Y15" s="412"/>
      <c r="Z15" s="412"/>
      <c r="AA15" s="412"/>
      <c r="AB15" s="412"/>
      <c r="AC15" s="412"/>
      <c r="AD15" s="412"/>
    </row>
    <row r="16" spans="2:30" ht="38.25" hidden="1" customHeight="1">
      <c r="B16" s="418" t="str">
        <f>+IF('[2]1_ENTREGA'!A19="","",'[2]1_ENTREGA'!A19)</f>
        <v/>
      </c>
      <c r="C16" s="419" t="s">
        <v>351</v>
      </c>
      <c r="D16" s="420"/>
      <c r="E16" s="420"/>
      <c r="F16" s="420"/>
      <c r="G16" s="420"/>
      <c r="H16" s="420"/>
      <c r="I16" s="420"/>
      <c r="J16" s="420"/>
      <c r="K16" s="420"/>
      <c r="L16" s="412"/>
      <c r="M16" s="412"/>
      <c r="N16" s="421">
        <v>12</v>
      </c>
      <c r="O16" s="422" t="e">
        <v>#N/A</v>
      </c>
      <c r="P16" s="422" t="str">
        <f t="shared" si="3"/>
        <v xml:space="preserve"> </v>
      </c>
      <c r="Q16" s="412"/>
      <c r="R16" s="412"/>
      <c r="S16" s="412"/>
      <c r="T16" s="412"/>
      <c r="U16" s="412"/>
      <c r="V16" s="412"/>
      <c r="W16" s="412"/>
      <c r="X16" s="412"/>
      <c r="Y16" s="412"/>
      <c r="Z16" s="412"/>
      <c r="AA16" s="412"/>
      <c r="AB16" s="412"/>
      <c r="AC16" s="412"/>
      <c r="AD16" s="412"/>
    </row>
    <row r="17" spans="2:30" ht="38.25" hidden="1" customHeight="1">
      <c r="B17" s="418" t="str">
        <f>+IF('[2]1_ENTREGA'!A20="","",'[2]1_ENTREGA'!A20)</f>
        <v/>
      </c>
      <c r="C17" s="419" t="s">
        <v>351</v>
      </c>
      <c r="D17" s="420"/>
      <c r="E17" s="420"/>
      <c r="F17" s="420"/>
      <c r="G17" s="420"/>
      <c r="H17" s="420"/>
      <c r="I17" s="420"/>
      <c r="J17" s="420"/>
      <c r="K17" s="420"/>
      <c r="L17" s="412"/>
      <c r="M17" s="412"/>
      <c r="N17" s="421">
        <v>13</v>
      </c>
      <c r="O17" s="422" t="e">
        <v>#N/A</v>
      </c>
      <c r="P17" s="422" t="str">
        <f t="shared" si="3"/>
        <v xml:space="preserve"> </v>
      </c>
      <c r="Q17" s="412"/>
      <c r="R17" s="412"/>
      <c r="S17" s="412"/>
      <c r="T17" s="412"/>
      <c r="U17" s="412"/>
      <c r="V17" s="412"/>
      <c r="W17" s="412"/>
      <c r="X17" s="412"/>
      <c r="Y17" s="412"/>
      <c r="Z17" s="412"/>
      <c r="AA17" s="412"/>
      <c r="AB17" s="412"/>
      <c r="AC17" s="412"/>
      <c r="AD17" s="412"/>
    </row>
    <row r="18" spans="2:30" ht="38.25" hidden="1" customHeight="1">
      <c r="B18" s="418" t="str">
        <f>+IF('[2]1_ENTREGA'!A21="","",'[2]1_ENTREGA'!A21)</f>
        <v/>
      </c>
      <c r="C18" s="419" t="s">
        <v>351</v>
      </c>
      <c r="D18" s="420"/>
      <c r="E18" s="420"/>
      <c r="F18" s="420"/>
      <c r="G18" s="420"/>
      <c r="H18" s="420"/>
      <c r="I18" s="420"/>
      <c r="J18" s="420"/>
      <c r="K18" s="420"/>
      <c r="L18" s="412"/>
      <c r="M18" s="412"/>
      <c r="N18" s="421">
        <v>14</v>
      </c>
      <c r="O18" s="422" t="e">
        <v>#N/A</v>
      </c>
      <c r="P18" s="422" t="str">
        <f t="shared" si="3"/>
        <v xml:space="preserve"> </v>
      </c>
      <c r="Q18" s="412"/>
      <c r="R18" s="412"/>
      <c r="S18" s="412"/>
      <c r="T18" s="412"/>
      <c r="U18" s="412"/>
      <c r="V18" s="412"/>
      <c r="W18" s="412"/>
      <c r="X18" s="412"/>
      <c r="Y18" s="412"/>
      <c r="Z18" s="412"/>
      <c r="AA18" s="412"/>
      <c r="AB18" s="412"/>
      <c r="AC18" s="412"/>
      <c r="AD18" s="412"/>
    </row>
    <row r="19" spans="2:30" ht="38.25" hidden="1" customHeight="1">
      <c r="B19" s="418" t="str">
        <f>+IF('[2]1_ENTREGA'!A22="","",'[2]1_ENTREGA'!A22)</f>
        <v/>
      </c>
      <c r="C19" s="419" t="s">
        <v>351</v>
      </c>
      <c r="D19" s="420"/>
      <c r="E19" s="420"/>
      <c r="F19" s="420"/>
      <c r="G19" s="420"/>
      <c r="H19" s="420"/>
      <c r="I19" s="420"/>
      <c r="J19" s="420"/>
      <c r="K19" s="420"/>
      <c r="L19" s="412"/>
      <c r="M19" s="412"/>
      <c r="N19" s="421">
        <v>15</v>
      </c>
      <c r="O19" s="422" t="e">
        <v>#N/A</v>
      </c>
      <c r="P19" s="422" t="str">
        <f t="shared" si="3"/>
        <v xml:space="preserve"> </v>
      </c>
      <c r="Q19" s="412"/>
      <c r="R19" s="412"/>
      <c r="S19" s="412"/>
      <c r="T19" s="412"/>
      <c r="U19" s="412"/>
      <c r="V19" s="412"/>
      <c r="W19" s="412"/>
      <c r="X19" s="412"/>
      <c r="Y19" s="412"/>
      <c r="Z19" s="412"/>
      <c r="AA19" s="412"/>
      <c r="AB19" s="412"/>
      <c r="AC19" s="412"/>
      <c r="AD19" s="412"/>
    </row>
    <row r="20" spans="2:30" ht="12.75" customHeight="1">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row>
    <row r="21" spans="2:30" ht="12.75" customHeight="1">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row>
    <row r="22" spans="2:30" ht="12.75" customHeight="1">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row>
    <row r="23" spans="2:30" ht="12.75" customHeight="1">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row>
    <row r="24" spans="2:30" ht="12.75" customHeight="1">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row>
    <row r="25" spans="2:30" ht="12.75" customHeight="1">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row>
    <row r="26" spans="2:30" ht="12.75" customHeight="1">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row>
    <row r="27" spans="2:30" ht="12.75" customHeight="1">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row>
    <row r="28" spans="2:30" ht="12.75" customHeight="1">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row>
    <row r="29" spans="2:30" ht="12.75" customHeight="1">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row>
    <row r="30" spans="2:30" ht="12.75" customHeight="1">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row>
    <row r="31" spans="2:30" ht="12.75" customHeight="1">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row>
    <row r="32" spans="2:30" ht="12.75" customHeight="1">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row>
    <row r="33" spans="2:30" ht="12.75" customHeight="1">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row>
    <row r="34" spans="2:30" ht="12.75" customHeight="1">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row>
    <row r="35" spans="2:30" ht="12.75" customHeight="1">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row>
    <row r="36" spans="2:30" ht="12.75" customHeight="1">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row>
    <row r="37" spans="2:30" ht="12.75" customHeight="1">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row>
    <row r="38" spans="2:30" ht="12.75" customHeight="1">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row>
    <row r="39" spans="2:30" ht="12.75" customHeight="1">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row>
    <row r="40" spans="2:30" ht="12.75" customHeight="1">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row>
    <row r="41" spans="2:30" ht="12.75" customHeight="1">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row>
    <row r="42" spans="2:30" ht="12.75" customHeight="1">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row>
    <row r="43" spans="2:30" ht="12.75" customHeight="1">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row>
    <row r="44" spans="2:30" ht="12.75" customHeight="1">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row>
    <row r="45" spans="2:30" ht="12.75" customHeight="1">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row>
    <row r="46" spans="2:30" ht="12.75" customHeight="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row>
    <row r="47" spans="2:30" ht="12.75" customHeight="1">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row>
    <row r="48" spans="2:30" ht="12.75" customHeight="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row>
    <row r="49" spans="2:30" ht="12.75" customHeight="1">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row>
    <row r="50" spans="2:30" ht="12.75" customHeight="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row>
    <row r="51" spans="2:30" ht="12.75" customHeight="1">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row>
    <row r="52" spans="2:30" ht="12.75" customHeight="1">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row>
    <row r="53" spans="2:30" ht="12.75" customHeight="1">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row>
    <row r="54" spans="2:30" ht="12.75" customHeight="1">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row>
    <row r="55" spans="2:30" ht="12.75" customHeight="1">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row>
    <row r="56" spans="2:30" ht="12.75" customHeight="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row>
    <row r="57" spans="2:30" ht="12.75" customHeight="1">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row>
    <row r="58" spans="2:30" ht="12.75" customHeight="1">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row>
    <row r="59" spans="2:30" ht="12.75" customHeight="1">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row>
    <row r="60" spans="2:30" ht="12.75" customHeight="1">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row>
    <row r="61" spans="2:30" ht="12.75" customHeight="1">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row>
    <row r="62" spans="2:30" ht="12.75" customHeight="1">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row>
    <row r="63" spans="2:30" ht="12.75" customHeight="1">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row>
    <row r="64" spans="2:30" ht="12.75" customHeight="1">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row>
    <row r="65" spans="2:30" ht="12.75" customHeight="1">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row>
    <row r="66" spans="2:30" ht="12.75" customHeight="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row>
    <row r="67" spans="2:30" ht="12.75" customHeight="1">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row>
    <row r="68" spans="2:30" ht="12.75" customHeight="1">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row>
    <row r="69" spans="2:30" ht="12.75" customHeight="1">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row>
    <row r="70" spans="2:30" ht="12.75" customHeight="1">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row>
    <row r="71" spans="2:30" ht="12.75" customHeight="1">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row>
    <row r="72" spans="2:30" ht="12.75" customHeight="1">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row>
    <row r="73" spans="2:30" ht="12.75" customHeight="1">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row>
    <row r="74" spans="2:30" ht="12.75" customHeight="1">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row>
    <row r="75" spans="2:30" ht="12.75" customHeight="1">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row>
    <row r="76" spans="2:30" ht="12.75" customHeight="1">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row>
    <row r="77" spans="2:30" ht="12.75" customHeight="1">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row>
    <row r="78" spans="2:30" ht="12.75" customHeight="1">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row>
    <row r="79" spans="2:30" ht="12.75" customHeight="1">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row>
    <row r="80" spans="2:30" ht="12.75" customHeight="1">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row>
    <row r="81" spans="2:30" ht="12.75" customHeight="1">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row>
    <row r="82" spans="2:30" ht="12.75" customHeight="1">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row>
    <row r="83" spans="2:30" ht="12.75" customHeight="1">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row>
    <row r="84" spans="2:30" ht="12.75" customHeight="1">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row>
    <row r="85" spans="2:30" ht="12.75" customHeight="1">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row>
    <row r="86" spans="2:30" ht="12.75" customHeight="1">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row>
    <row r="87" spans="2:30" ht="12.75" customHeight="1">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row>
    <row r="88" spans="2:30" ht="12.75" customHeight="1">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row>
    <row r="89" spans="2:30" ht="12.75" customHeight="1">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row>
    <row r="90" spans="2:30" ht="12.75" customHeight="1">
      <c r="B90" s="412"/>
      <c r="C90" s="412"/>
      <c r="D90" s="412"/>
      <c r="E90" s="412"/>
      <c r="F90" s="412"/>
      <c r="G90" s="412"/>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row>
    <row r="91" spans="2:30" ht="12.75" customHeight="1">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row>
    <row r="92" spans="2:30" ht="12.75" customHeight="1">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row>
    <row r="93" spans="2:30" ht="12.75" customHeight="1">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row>
    <row r="94" spans="2:30" ht="12.75" customHeight="1">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row>
    <row r="95" spans="2:30" ht="12.75" customHeight="1">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row>
    <row r="96" spans="2:30" ht="12.75" customHeight="1">
      <c r="B96" s="412"/>
      <c r="C96" s="412"/>
      <c r="D96" s="412"/>
      <c r="E96" s="412"/>
      <c r="F96" s="412"/>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row>
    <row r="97" spans="2:30" ht="12.75" customHeight="1">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row>
    <row r="98" spans="2:30" ht="12.75" customHeight="1">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row>
    <row r="99" spans="2:30" ht="12.75" customHeight="1">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row>
    <row r="100" spans="2:30" ht="12.75" customHeight="1">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row>
    <row r="101" spans="2:30" ht="12.75" customHeight="1">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row>
    <row r="102" spans="2:30" ht="12.75" customHeight="1">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row>
    <row r="103" spans="2:30" ht="12.75" customHeight="1">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row>
    <row r="104" spans="2:30" ht="12.75" customHeight="1">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row>
    <row r="105" spans="2:30" ht="12.75" customHeight="1">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row>
    <row r="106" spans="2:30" ht="12.75" customHeight="1">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row>
    <row r="107" spans="2:30" ht="12.75" customHeight="1">
      <c r="B107" s="412"/>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2"/>
      <c r="AC107" s="412"/>
      <c r="AD107" s="412"/>
    </row>
    <row r="108" spans="2:30" ht="12.75" customHeight="1">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row>
    <row r="109" spans="2:30" ht="12.75" customHeight="1">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2"/>
      <c r="AD109" s="412"/>
    </row>
    <row r="110" spans="2:30" ht="12.75" customHeight="1">
      <c r="B110" s="412"/>
      <c r="C110" s="412"/>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2"/>
      <c r="AD110" s="412"/>
    </row>
    <row r="111" spans="2:30" ht="12.75" customHeight="1">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12"/>
    </row>
    <row r="112" spans="2:30" ht="12.75" customHeight="1">
      <c r="B112" s="412"/>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row>
    <row r="113" spans="2:30" ht="12.75" customHeight="1">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12"/>
    </row>
    <row r="114" spans="2:30" ht="12.75" customHeight="1">
      <c r="B114" s="412"/>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row>
    <row r="115" spans="2:30" ht="12.75" customHeight="1">
      <c r="B115" s="412"/>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12"/>
      <c r="AD115" s="412"/>
    </row>
    <row r="116" spans="2:30" ht="12.75" customHeight="1">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12"/>
      <c r="AD116" s="412"/>
    </row>
    <row r="117" spans="2:30" ht="12.75" customHeight="1">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row>
    <row r="118" spans="2:30" ht="12.75" customHeight="1">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2"/>
      <c r="AC118" s="412"/>
      <c r="AD118" s="412"/>
    </row>
    <row r="119" spans="2:30" ht="12.75" customHeight="1">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c r="AC119" s="412"/>
      <c r="AD119" s="412"/>
    </row>
    <row r="120" spans="2:30" ht="12.75" customHeight="1">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12"/>
    </row>
    <row r="121" spans="2:30" ht="12.75" customHeight="1">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12"/>
    </row>
    <row r="122" spans="2:30" ht="12.75" customHeight="1">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row>
    <row r="123" spans="2:30" ht="12.75" customHeight="1">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row>
    <row r="124" spans="2:30" ht="12.75" customHeight="1">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row>
    <row r="125" spans="2:30" ht="12.75" customHeight="1">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row>
    <row r="126" spans="2:30" ht="12.75" customHeight="1">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row>
    <row r="127" spans="2:30" ht="12.75" customHeight="1">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row>
    <row r="128" spans="2:30" ht="12.75" customHeight="1">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row>
    <row r="129" spans="2:30" ht="12.75" customHeight="1">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row>
    <row r="130" spans="2:30" ht="12.75" customHeight="1">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row>
    <row r="131" spans="2:30" ht="12.75" customHeight="1">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row>
    <row r="132" spans="2:30" ht="12.75" customHeight="1">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row>
    <row r="133" spans="2:30" ht="12.75" customHeight="1">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row>
    <row r="134" spans="2:30" ht="12.75" customHeight="1">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row>
    <row r="135" spans="2:30" ht="12.75" customHeight="1">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c r="AB135" s="412"/>
      <c r="AC135" s="412"/>
      <c r="AD135" s="412"/>
    </row>
    <row r="136" spans="2:30" ht="12.75" customHeight="1">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2"/>
      <c r="AD136" s="412"/>
    </row>
    <row r="137" spans="2:30" ht="12.75" customHeight="1">
      <c r="B137" s="412"/>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c r="AB137" s="412"/>
      <c r="AC137" s="412"/>
      <c r="AD137" s="412"/>
    </row>
    <row r="138" spans="2:30" ht="12.75" customHeight="1">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row>
    <row r="139" spans="2:30" ht="12.75" customHeight="1">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row>
    <row r="140" spans="2:30" ht="12.75" customHeight="1">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c r="AA140" s="412"/>
      <c r="AB140" s="412"/>
      <c r="AC140" s="412"/>
      <c r="AD140" s="412"/>
    </row>
    <row r="141" spans="2:30" ht="12.75" customHeight="1">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2"/>
    </row>
    <row r="142" spans="2:30" ht="12.75" customHeight="1">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2"/>
    </row>
    <row r="143" spans="2:30" ht="12.75" customHeight="1">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row>
    <row r="144" spans="2:30" ht="12.75" customHeight="1">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row>
    <row r="145" spans="2:30" ht="12.75" customHeight="1">
      <c r="B145" s="412"/>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c r="Z145" s="412"/>
      <c r="AA145" s="412"/>
      <c r="AB145" s="412"/>
      <c r="AC145" s="412"/>
      <c r="AD145" s="412"/>
    </row>
    <row r="146" spans="2:30" ht="12.75" customHeight="1">
      <c r="B146" s="412"/>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2"/>
      <c r="AD146" s="412"/>
    </row>
    <row r="147" spans="2:30" ht="12.75" customHeight="1">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2"/>
    </row>
    <row r="148" spans="2:30" ht="12.75" customHeight="1">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2"/>
    </row>
    <row r="149" spans="2:30" ht="12.75" customHeight="1">
      <c r="B149" s="412"/>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row>
    <row r="150" spans="2:30" ht="12.75" customHeight="1">
      <c r="B150" s="412"/>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c r="AB150" s="412"/>
      <c r="AC150" s="412"/>
      <c r="AD150" s="412"/>
    </row>
    <row r="151" spans="2:30" ht="12.75" customHeight="1">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row>
    <row r="152" spans="2:30" ht="12.75" customHeight="1">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row>
    <row r="153" spans="2:30" ht="12.75" customHeight="1">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c r="Z153" s="412"/>
      <c r="AA153" s="412"/>
      <c r="AB153" s="412"/>
      <c r="AC153" s="412"/>
      <c r="AD153" s="412"/>
    </row>
    <row r="154" spans="2:30" ht="12.75" customHeight="1">
      <c r="B154" s="412"/>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c r="AA154" s="412"/>
      <c r="AB154" s="412"/>
      <c r="AC154" s="412"/>
      <c r="AD154" s="412"/>
    </row>
    <row r="155" spans="2:30" ht="12.75" customHeight="1">
      <c r="B155" s="412"/>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row>
    <row r="156" spans="2:30" ht="12.75" customHeight="1">
      <c r="B156" s="412"/>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row>
    <row r="157" spans="2:30" ht="12.75" customHeight="1">
      <c r="B157" s="412"/>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c r="AA157" s="412"/>
      <c r="AB157" s="412"/>
      <c r="AC157" s="412"/>
      <c r="AD157" s="412"/>
    </row>
    <row r="158" spans="2:30" ht="12.75" customHeight="1">
      <c r="B158" s="412"/>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c r="AB158" s="412"/>
      <c r="AC158" s="412"/>
      <c r="AD158" s="412"/>
    </row>
    <row r="159" spans="2:30" ht="12.75" customHeight="1">
      <c r="B159" s="412"/>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2"/>
      <c r="Z159" s="412"/>
      <c r="AA159" s="412"/>
      <c r="AB159" s="412"/>
      <c r="AC159" s="412"/>
      <c r="AD159" s="412"/>
    </row>
    <row r="160" spans="2:30" ht="12.75" customHeight="1">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c r="AA160" s="412"/>
      <c r="AB160" s="412"/>
      <c r="AC160" s="412"/>
      <c r="AD160" s="412"/>
    </row>
    <row r="161" spans="2:30" ht="12.75" customHeight="1">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c r="Z161" s="412"/>
      <c r="AA161" s="412"/>
      <c r="AB161" s="412"/>
      <c r="AC161" s="412"/>
      <c r="AD161" s="412"/>
    </row>
    <row r="162" spans="2:30" ht="12.75" customHeight="1">
      <c r="B162" s="412"/>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c r="Z162" s="412"/>
      <c r="AA162" s="412"/>
      <c r="AB162" s="412"/>
      <c r="AC162" s="412"/>
      <c r="AD162" s="412"/>
    </row>
    <row r="163" spans="2:30" ht="12.75" customHeight="1">
      <c r="B163" s="412"/>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c r="Z163" s="412"/>
      <c r="AA163" s="412"/>
      <c r="AB163" s="412"/>
      <c r="AC163" s="412"/>
      <c r="AD163" s="412"/>
    </row>
    <row r="164" spans="2:30" ht="12.75" customHeight="1">
      <c r="B164" s="412"/>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c r="Z164" s="412"/>
      <c r="AA164" s="412"/>
      <c r="AB164" s="412"/>
      <c r="AC164" s="412"/>
      <c r="AD164" s="412"/>
    </row>
    <row r="165" spans="2:30" ht="12.75" customHeight="1">
      <c r="B165" s="412"/>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2"/>
      <c r="Z165" s="412"/>
      <c r="AA165" s="412"/>
      <c r="AB165" s="412"/>
      <c r="AC165" s="412"/>
      <c r="AD165" s="412"/>
    </row>
    <row r="166" spans="2:30" ht="12.75" customHeight="1">
      <c r="B166" s="412"/>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2"/>
      <c r="Z166" s="412"/>
      <c r="AA166" s="412"/>
      <c r="AB166" s="412"/>
      <c r="AC166" s="412"/>
      <c r="AD166" s="412"/>
    </row>
    <row r="167" spans="2:30" ht="12.75" customHeight="1">
      <c r="B167" s="412"/>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c r="Z167" s="412"/>
      <c r="AA167" s="412"/>
      <c r="AB167" s="412"/>
      <c r="AC167" s="412"/>
      <c r="AD167" s="412"/>
    </row>
    <row r="168" spans="2:30" ht="12.75" customHeight="1">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c r="Z168" s="412"/>
      <c r="AA168" s="412"/>
      <c r="AB168" s="412"/>
      <c r="AC168" s="412"/>
      <c r="AD168" s="412"/>
    </row>
    <row r="169" spans="2:30" ht="12.75" customHeight="1">
      <c r="B169" s="412"/>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c r="Z169" s="412"/>
      <c r="AA169" s="412"/>
      <c r="AB169" s="412"/>
      <c r="AC169" s="412"/>
      <c r="AD169" s="412"/>
    </row>
    <row r="170" spans="2:30" ht="12.75" customHeight="1">
      <c r="B170" s="412"/>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c r="Z170" s="412"/>
      <c r="AA170" s="412"/>
      <c r="AB170" s="412"/>
      <c r="AC170" s="412"/>
      <c r="AD170" s="412"/>
    </row>
    <row r="171" spans="2:30" ht="12.75" customHeight="1">
      <c r="B171" s="412"/>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c r="Z171" s="412"/>
      <c r="AA171" s="412"/>
      <c r="AB171" s="412"/>
      <c r="AC171" s="412"/>
      <c r="AD171" s="412"/>
    </row>
    <row r="172" spans="2:30" ht="12.75" customHeight="1">
      <c r="B172" s="412"/>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2"/>
      <c r="Z172" s="412"/>
      <c r="AA172" s="412"/>
      <c r="AB172" s="412"/>
      <c r="AC172" s="412"/>
      <c r="AD172" s="412"/>
    </row>
    <row r="173" spans="2:30" ht="12.75" customHeight="1">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row>
    <row r="174" spans="2:30" ht="12.75" customHeight="1">
      <c r="B174" s="412"/>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c r="Z174" s="412"/>
      <c r="AA174" s="412"/>
      <c r="AB174" s="412"/>
      <c r="AC174" s="412"/>
      <c r="AD174" s="412"/>
    </row>
    <row r="175" spans="2:30" ht="12.75" customHeight="1">
      <c r="B175" s="412"/>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c r="Z175" s="412"/>
      <c r="AA175" s="412"/>
      <c r="AB175" s="412"/>
      <c r="AC175" s="412"/>
      <c r="AD175" s="412"/>
    </row>
    <row r="176" spans="2:30" ht="12.75" customHeight="1">
      <c r="B176" s="412"/>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c r="Z176" s="412"/>
      <c r="AA176" s="412"/>
      <c r="AB176" s="412"/>
      <c r="AC176" s="412"/>
      <c r="AD176" s="412"/>
    </row>
    <row r="177" spans="2:30" ht="12.75" customHeight="1">
      <c r="B177" s="412"/>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2"/>
      <c r="Z177" s="412"/>
      <c r="AA177" s="412"/>
      <c r="AB177" s="412"/>
      <c r="AC177" s="412"/>
      <c r="AD177" s="412"/>
    </row>
    <row r="178" spans="2:30" ht="12.75" customHeight="1">
      <c r="B178" s="412"/>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c r="Z178" s="412"/>
      <c r="AA178" s="412"/>
      <c r="AB178" s="412"/>
      <c r="AC178" s="412"/>
      <c r="AD178" s="412"/>
    </row>
    <row r="179" spans="2:30" ht="12.75" customHeight="1">
      <c r="B179" s="412"/>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c r="Z179" s="412"/>
      <c r="AA179" s="412"/>
      <c r="AB179" s="412"/>
      <c r="AC179" s="412"/>
      <c r="AD179" s="412"/>
    </row>
    <row r="180" spans="2:30" ht="12.75" customHeight="1">
      <c r="B180" s="412"/>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c r="Z180" s="412"/>
      <c r="AA180" s="412"/>
      <c r="AB180" s="412"/>
      <c r="AC180" s="412"/>
      <c r="AD180" s="412"/>
    </row>
    <row r="181" spans="2:30" ht="12.75" customHeight="1">
      <c r="B181" s="412"/>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c r="Z181" s="412"/>
      <c r="AA181" s="412"/>
      <c r="AB181" s="412"/>
      <c r="AC181" s="412"/>
      <c r="AD181" s="412"/>
    </row>
    <row r="182" spans="2:30" ht="12.75" customHeight="1">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c r="AA182" s="412"/>
      <c r="AB182" s="412"/>
      <c r="AC182" s="412"/>
      <c r="AD182" s="412"/>
    </row>
    <row r="183" spans="2:30" ht="12.75" customHeight="1">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c r="AA183" s="412"/>
      <c r="AB183" s="412"/>
      <c r="AC183" s="412"/>
      <c r="AD183" s="412"/>
    </row>
    <row r="184" spans="2:30" ht="12.75" customHeight="1">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c r="AA184" s="412"/>
      <c r="AB184" s="412"/>
      <c r="AC184" s="412"/>
      <c r="AD184" s="412"/>
    </row>
    <row r="185" spans="2:30" ht="12.75" customHeight="1">
      <c r="B185" s="412"/>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c r="Z185" s="412"/>
      <c r="AA185" s="412"/>
      <c r="AB185" s="412"/>
      <c r="AC185" s="412"/>
      <c r="AD185" s="412"/>
    </row>
    <row r="186" spans="2:30" ht="12.75" customHeight="1">
      <c r="B186" s="412"/>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c r="Z186" s="412"/>
      <c r="AA186" s="412"/>
      <c r="AB186" s="412"/>
      <c r="AC186" s="412"/>
      <c r="AD186" s="412"/>
    </row>
    <row r="187" spans="2:30" ht="12.75" customHeight="1">
      <c r="B187" s="412"/>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row>
    <row r="188" spans="2:30" ht="12.75" customHeight="1">
      <c r="B188" s="412"/>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row>
    <row r="189" spans="2:30" ht="12.75" customHeight="1">
      <c r="B189" s="412"/>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412"/>
      <c r="AD189" s="412"/>
    </row>
    <row r="190" spans="2:30" ht="12.75" customHeight="1">
      <c r="B190" s="412"/>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c r="Z190" s="412"/>
      <c r="AA190" s="412"/>
      <c r="AB190" s="412"/>
      <c r="AC190" s="412"/>
      <c r="AD190" s="412"/>
    </row>
    <row r="191" spans="2:30" ht="12.75" customHeight="1">
      <c r="B191" s="412"/>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c r="Z191" s="412"/>
      <c r="AA191" s="412"/>
      <c r="AB191" s="412"/>
      <c r="AC191" s="412"/>
      <c r="AD191" s="412"/>
    </row>
    <row r="192" spans="2:30" ht="12.75" customHeight="1">
      <c r="B192" s="412"/>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c r="AA192" s="412"/>
      <c r="AB192" s="412"/>
      <c r="AC192" s="412"/>
      <c r="AD192" s="412"/>
    </row>
    <row r="193" spans="2:30" ht="12.75" customHeight="1">
      <c r="B193" s="412"/>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c r="Z193" s="412"/>
      <c r="AA193" s="412"/>
      <c r="AB193" s="412"/>
      <c r="AC193" s="412"/>
      <c r="AD193" s="412"/>
    </row>
    <row r="194" spans="2:30" ht="12.75" customHeight="1">
      <c r="B194" s="412"/>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c r="Z194" s="412"/>
      <c r="AA194" s="412"/>
      <c r="AB194" s="412"/>
      <c r="AC194" s="412"/>
      <c r="AD194" s="412"/>
    </row>
    <row r="195" spans="2:30" ht="12.75" customHeight="1">
      <c r="B195" s="412"/>
      <c r="C195" s="412"/>
      <c r="D195" s="412"/>
      <c r="E195" s="412"/>
      <c r="F195" s="412"/>
      <c r="G195" s="412"/>
      <c r="H195" s="412"/>
      <c r="I195" s="412"/>
      <c r="J195" s="412"/>
      <c r="K195" s="412"/>
      <c r="L195" s="412"/>
      <c r="M195" s="412"/>
      <c r="N195" s="412"/>
      <c r="O195" s="412"/>
      <c r="P195" s="412"/>
      <c r="Q195" s="412"/>
      <c r="R195" s="412"/>
      <c r="S195" s="412"/>
      <c r="T195" s="412"/>
      <c r="U195" s="412"/>
      <c r="V195" s="412"/>
      <c r="W195" s="412"/>
      <c r="X195" s="412"/>
      <c r="Y195" s="412"/>
      <c r="Z195" s="412"/>
      <c r="AA195" s="412"/>
      <c r="AB195" s="412"/>
      <c r="AC195" s="412"/>
      <c r="AD195" s="412"/>
    </row>
    <row r="196" spans="2:30" ht="12.75" customHeight="1">
      <c r="B196" s="412"/>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c r="AA196" s="412"/>
      <c r="AB196" s="412"/>
      <c r="AC196" s="412"/>
      <c r="AD196" s="412"/>
    </row>
    <row r="197" spans="2:30" ht="12.75" customHeight="1">
      <c r="B197" s="412"/>
      <c r="C197" s="412"/>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c r="Z197" s="412"/>
      <c r="AA197" s="412"/>
      <c r="AB197" s="412"/>
      <c r="AC197" s="412"/>
      <c r="AD197" s="412"/>
    </row>
    <row r="198" spans="2:30" ht="12.75" customHeight="1">
      <c r="B198" s="412"/>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c r="Z198" s="412"/>
      <c r="AA198" s="412"/>
      <c r="AB198" s="412"/>
      <c r="AC198" s="412"/>
      <c r="AD198" s="412"/>
    </row>
    <row r="199" spans="2:30" ht="12.75" customHeight="1">
      <c r="B199" s="412"/>
      <c r="C199" s="412"/>
      <c r="D199" s="412"/>
      <c r="E199" s="412"/>
      <c r="F199" s="412"/>
      <c r="G199" s="412"/>
      <c r="H199" s="412"/>
      <c r="I199" s="412"/>
      <c r="J199" s="412"/>
      <c r="K199" s="412"/>
      <c r="L199" s="412"/>
      <c r="M199" s="412"/>
      <c r="N199" s="412"/>
      <c r="O199" s="412"/>
      <c r="P199" s="412"/>
      <c r="Q199" s="412"/>
      <c r="R199" s="412"/>
      <c r="S199" s="412"/>
      <c r="T199" s="412"/>
      <c r="U199" s="412"/>
      <c r="V199" s="412"/>
      <c r="W199" s="412"/>
      <c r="X199" s="412"/>
      <c r="Y199" s="412"/>
      <c r="Z199" s="412"/>
      <c r="AA199" s="412"/>
      <c r="AB199" s="412"/>
      <c r="AC199" s="412"/>
      <c r="AD199" s="412"/>
    </row>
    <row r="200" spans="2:30" ht="12.75" customHeight="1">
      <c r="B200" s="412"/>
      <c r="C200" s="412"/>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c r="Z200" s="412"/>
      <c r="AA200" s="412"/>
      <c r="AB200" s="412"/>
      <c r="AC200" s="412"/>
      <c r="AD200" s="412"/>
    </row>
    <row r="201" spans="2:30" ht="12.75" customHeight="1">
      <c r="B201" s="412"/>
      <c r="C201" s="412"/>
      <c r="D201" s="412"/>
      <c r="E201" s="412"/>
      <c r="F201" s="412"/>
      <c r="G201" s="412"/>
      <c r="H201" s="412"/>
      <c r="I201" s="412"/>
      <c r="J201" s="412"/>
      <c r="K201" s="412"/>
      <c r="L201" s="412"/>
      <c r="M201" s="412"/>
      <c r="N201" s="412"/>
      <c r="O201" s="412"/>
      <c r="P201" s="412"/>
      <c r="Q201" s="412"/>
      <c r="R201" s="412"/>
      <c r="S201" s="412"/>
      <c r="T201" s="412"/>
      <c r="U201" s="412"/>
      <c r="V201" s="412"/>
      <c r="W201" s="412"/>
      <c r="X201" s="412"/>
      <c r="Y201" s="412"/>
      <c r="Z201" s="412"/>
      <c r="AA201" s="412"/>
      <c r="AB201" s="412"/>
      <c r="AC201" s="412"/>
      <c r="AD201" s="412"/>
    </row>
    <row r="202" spans="2:30" ht="12.75" customHeight="1">
      <c r="B202" s="412"/>
      <c r="C202" s="412"/>
      <c r="D202" s="412"/>
      <c r="E202" s="412"/>
      <c r="F202" s="412"/>
      <c r="G202" s="412"/>
      <c r="H202" s="412"/>
      <c r="I202" s="412"/>
      <c r="J202" s="412"/>
      <c r="K202" s="412"/>
      <c r="L202" s="412"/>
      <c r="M202" s="412"/>
      <c r="N202" s="412"/>
      <c r="O202" s="412"/>
      <c r="P202" s="412"/>
      <c r="Q202" s="412"/>
      <c r="R202" s="412"/>
      <c r="S202" s="412"/>
      <c r="T202" s="412"/>
      <c r="U202" s="412"/>
      <c r="V202" s="412"/>
      <c r="W202" s="412"/>
      <c r="X202" s="412"/>
      <c r="Y202" s="412"/>
      <c r="Z202" s="412"/>
      <c r="AA202" s="412"/>
      <c r="AB202" s="412"/>
      <c r="AC202" s="412"/>
      <c r="AD202" s="412"/>
    </row>
    <row r="203" spans="2:30" ht="12.75" customHeight="1">
      <c r="B203" s="412"/>
      <c r="C203" s="412"/>
      <c r="D203" s="412"/>
      <c r="E203" s="412"/>
      <c r="F203" s="412"/>
      <c r="G203" s="412"/>
      <c r="H203" s="412"/>
      <c r="I203" s="412"/>
      <c r="J203" s="412"/>
      <c r="K203" s="412"/>
      <c r="L203" s="412"/>
      <c r="M203" s="412"/>
      <c r="N203" s="412"/>
      <c r="O203" s="412"/>
      <c r="P203" s="412"/>
      <c r="Q203" s="412"/>
      <c r="R203" s="412"/>
      <c r="S203" s="412"/>
      <c r="T203" s="412"/>
      <c r="U203" s="412"/>
      <c r="V203" s="412"/>
      <c r="W203" s="412"/>
      <c r="X203" s="412"/>
      <c r="Y203" s="412"/>
      <c r="Z203" s="412"/>
      <c r="AA203" s="412"/>
      <c r="AB203" s="412"/>
      <c r="AC203" s="412"/>
      <c r="AD203" s="412"/>
    </row>
    <row r="204" spans="2:30" ht="12.75" customHeight="1">
      <c r="B204" s="412"/>
      <c r="C204" s="412"/>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c r="Z204" s="412"/>
      <c r="AA204" s="412"/>
      <c r="AB204" s="412"/>
      <c r="AC204" s="412"/>
      <c r="AD204" s="412"/>
    </row>
    <row r="205" spans="2:30" ht="12.75" customHeight="1">
      <c r="B205" s="412"/>
      <c r="C205" s="412"/>
      <c r="D205" s="412"/>
      <c r="E205" s="412"/>
      <c r="F205" s="412"/>
      <c r="G205" s="412"/>
      <c r="H205" s="412"/>
      <c r="I205" s="412"/>
      <c r="J205" s="412"/>
      <c r="K205" s="412"/>
      <c r="L205" s="412"/>
      <c r="M205" s="412"/>
      <c r="N205" s="412"/>
      <c r="O205" s="412"/>
      <c r="P205" s="412"/>
      <c r="Q205" s="412"/>
      <c r="R205" s="412"/>
      <c r="S205" s="412"/>
      <c r="T205" s="412"/>
      <c r="U205" s="412"/>
      <c r="V205" s="412"/>
      <c r="W205" s="412"/>
      <c r="X205" s="412"/>
      <c r="Y205" s="412"/>
      <c r="Z205" s="412"/>
      <c r="AA205" s="412"/>
      <c r="AB205" s="412"/>
      <c r="AC205" s="412"/>
      <c r="AD205" s="412"/>
    </row>
    <row r="206" spans="2:30" ht="12.75" customHeight="1">
      <c r="B206" s="412"/>
      <c r="C206" s="412"/>
      <c r="D206" s="412"/>
      <c r="E206" s="412"/>
      <c r="F206" s="412"/>
      <c r="G206" s="412"/>
      <c r="H206" s="412"/>
      <c r="I206" s="412"/>
      <c r="J206" s="412"/>
      <c r="K206" s="412"/>
      <c r="L206" s="412"/>
      <c r="M206" s="412"/>
      <c r="N206" s="412"/>
      <c r="O206" s="412"/>
      <c r="P206" s="412"/>
      <c r="Q206" s="412"/>
      <c r="R206" s="412"/>
      <c r="S206" s="412"/>
      <c r="T206" s="412"/>
      <c r="U206" s="412"/>
      <c r="V206" s="412"/>
      <c r="W206" s="412"/>
      <c r="X206" s="412"/>
      <c r="Y206" s="412"/>
      <c r="Z206" s="412"/>
      <c r="AA206" s="412"/>
      <c r="AB206" s="412"/>
      <c r="AC206" s="412"/>
      <c r="AD206" s="412"/>
    </row>
    <row r="207" spans="2:30" ht="12.75" customHeight="1">
      <c r="B207" s="412"/>
      <c r="C207" s="412"/>
      <c r="D207" s="412"/>
      <c r="E207" s="412"/>
      <c r="F207" s="412"/>
      <c r="G207" s="412"/>
      <c r="H207" s="412"/>
      <c r="I207" s="412"/>
      <c r="J207" s="412"/>
      <c r="K207" s="412"/>
      <c r="L207" s="412"/>
      <c r="M207" s="412"/>
      <c r="N207" s="412"/>
      <c r="O207" s="412"/>
      <c r="P207" s="412"/>
      <c r="Q207" s="412"/>
      <c r="R207" s="412"/>
      <c r="S207" s="412"/>
      <c r="T207" s="412"/>
      <c r="U207" s="412"/>
      <c r="V207" s="412"/>
      <c r="W207" s="412"/>
      <c r="X207" s="412"/>
      <c r="Y207" s="412"/>
      <c r="Z207" s="412"/>
      <c r="AA207" s="412"/>
      <c r="AB207" s="412"/>
      <c r="AC207" s="412"/>
      <c r="AD207" s="412"/>
    </row>
    <row r="208" spans="2:30" ht="12.75" customHeight="1">
      <c r="B208" s="412"/>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c r="Z208" s="412"/>
      <c r="AA208" s="412"/>
      <c r="AB208" s="412"/>
      <c r="AC208" s="412"/>
      <c r="AD208" s="412"/>
    </row>
    <row r="209" spans="2:30" ht="12.75" customHeight="1">
      <c r="B209" s="412"/>
      <c r="C209" s="412"/>
      <c r="D209" s="412"/>
      <c r="E209" s="412"/>
      <c r="F209" s="412"/>
      <c r="G209" s="412"/>
      <c r="H209" s="412"/>
      <c r="I209" s="412"/>
      <c r="J209" s="412"/>
      <c r="K209" s="412"/>
      <c r="L209" s="412"/>
      <c r="M209" s="412"/>
      <c r="N209" s="412"/>
      <c r="O209" s="412"/>
      <c r="P209" s="412"/>
      <c r="Q209" s="412"/>
      <c r="R209" s="412"/>
      <c r="S209" s="412"/>
      <c r="T209" s="412"/>
      <c r="U209" s="412"/>
      <c r="V209" s="412"/>
      <c r="W209" s="412"/>
      <c r="X209" s="412"/>
      <c r="Y209" s="412"/>
      <c r="Z209" s="412"/>
      <c r="AA209" s="412"/>
      <c r="AB209" s="412"/>
      <c r="AC209" s="412"/>
      <c r="AD209" s="412"/>
    </row>
    <row r="210" spans="2:30" ht="12.75" customHeight="1">
      <c r="B210" s="412"/>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c r="Z210" s="412"/>
      <c r="AA210" s="412"/>
      <c r="AB210" s="412"/>
      <c r="AC210" s="412"/>
      <c r="AD210" s="412"/>
    </row>
    <row r="211" spans="2:30" ht="12.75" customHeight="1">
      <c r="B211" s="412"/>
      <c r="C211" s="412"/>
      <c r="D211" s="412"/>
      <c r="E211" s="412"/>
      <c r="F211" s="412"/>
      <c r="G211" s="412"/>
      <c r="H211" s="412"/>
      <c r="I211" s="412"/>
      <c r="J211" s="412"/>
      <c r="K211" s="412"/>
      <c r="L211" s="412"/>
      <c r="M211" s="412"/>
      <c r="N211" s="412"/>
      <c r="O211" s="412"/>
      <c r="P211" s="412"/>
      <c r="Q211" s="412"/>
      <c r="R211" s="412"/>
      <c r="S211" s="412"/>
      <c r="T211" s="412"/>
      <c r="U211" s="412"/>
      <c r="V211" s="412"/>
      <c r="W211" s="412"/>
      <c r="X211" s="412"/>
      <c r="Y211" s="412"/>
      <c r="Z211" s="412"/>
      <c r="AA211" s="412"/>
      <c r="AB211" s="412"/>
      <c r="AC211" s="412"/>
      <c r="AD211" s="412"/>
    </row>
    <row r="212" spans="2:30" ht="12.75" customHeight="1">
      <c r="B212" s="412"/>
      <c r="C212" s="412"/>
      <c r="D212" s="412"/>
      <c r="E212" s="412"/>
      <c r="F212" s="412"/>
      <c r="G212" s="412"/>
      <c r="H212" s="412"/>
      <c r="I212" s="412"/>
      <c r="J212" s="412"/>
      <c r="K212" s="412"/>
      <c r="L212" s="412"/>
      <c r="M212" s="412"/>
      <c r="N212" s="412"/>
      <c r="O212" s="412"/>
      <c r="P212" s="412"/>
      <c r="Q212" s="412"/>
      <c r="R212" s="412"/>
      <c r="S212" s="412"/>
      <c r="T212" s="412"/>
      <c r="U212" s="412"/>
      <c r="V212" s="412"/>
      <c r="W212" s="412"/>
      <c r="X212" s="412"/>
      <c r="Y212" s="412"/>
      <c r="Z212" s="412"/>
      <c r="AA212" s="412"/>
      <c r="AB212" s="412"/>
      <c r="AC212" s="412"/>
      <c r="AD212" s="412"/>
    </row>
    <row r="213" spans="2:30" ht="12.75" customHeight="1">
      <c r="B213" s="412"/>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c r="Z213" s="412"/>
      <c r="AA213" s="412"/>
      <c r="AB213" s="412"/>
      <c r="AC213" s="412"/>
      <c r="AD213" s="412"/>
    </row>
    <row r="214" spans="2:30" ht="12.75" customHeight="1">
      <c r="B214" s="412"/>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c r="Z214" s="412"/>
      <c r="AA214" s="412"/>
      <c r="AB214" s="412"/>
      <c r="AC214" s="412"/>
      <c r="AD214" s="412"/>
    </row>
    <row r="215" spans="2:30" ht="12.75" customHeight="1">
      <c r="B215" s="412"/>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c r="Z215" s="412"/>
      <c r="AA215" s="412"/>
      <c r="AB215" s="412"/>
      <c r="AC215" s="412"/>
      <c r="AD215" s="412"/>
    </row>
    <row r="216" spans="2:30" ht="12.75" customHeight="1">
      <c r="B216" s="412"/>
      <c r="C216" s="412"/>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c r="Z216" s="412"/>
      <c r="AA216" s="412"/>
      <c r="AB216" s="412"/>
      <c r="AC216" s="412"/>
      <c r="AD216" s="412"/>
    </row>
    <row r="217" spans="2:30" ht="12.75" customHeight="1">
      <c r="B217" s="412"/>
      <c r="C217" s="412"/>
      <c r="D217" s="412"/>
      <c r="E217" s="412"/>
      <c r="F217" s="412"/>
      <c r="G217" s="412"/>
      <c r="H217" s="412"/>
      <c r="I217" s="412"/>
      <c r="J217" s="412"/>
      <c r="K217" s="412"/>
      <c r="L217" s="412"/>
      <c r="M217" s="412"/>
      <c r="N217" s="412"/>
      <c r="O217" s="412"/>
      <c r="P217" s="412"/>
      <c r="Q217" s="412"/>
      <c r="R217" s="412"/>
      <c r="S217" s="412"/>
      <c r="T217" s="412"/>
      <c r="U217" s="412"/>
      <c r="V217" s="412"/>
      <c r="W217" s="412"/>
      <c r="X217" s="412"/>
      <c r="Y217" s="412"/>
      <c r="Z217" s="412"/>
      <c r="AA217" s="412"/>
      <c r="AB217" s="412"/>
      <c r="AC217" s="412"/>
      <c r="AD217" s="412"/>
    </row>
    <row r="218" spans="2:30" ht="12.75" customHeight="1">
      <c r="B218" s="412"/>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c r="Z218" s="412"/>
      <c r="AA218" s="412"/>
      <c r="AB218" s="412"/>
      <c r="AC218" s="412"/>
      <c r="AD218" s="412"/>
    </row>
    <row r="219" spans="2:30" ht="12.75" customHeight="1">
      <c r="B219" s="412"/>
      <c r="C219" s="412"/>
      <c r="D219" s="412"/>
      <c r="E219" s="412"/>
      <c r="F219" s="412"/>
      <c r="G219" s="412"/>
      <c r="H219" s="412"/>
      <c r="I219" s="412"/>
      <c r="J219" s="412"/>
      <c r="K219" s="412"/>
      <c r="L219" s="412"/>
      <c r="M219" s="412"/>
      <c r="N219" s="412"/>
      <c r="O219" s="412"/>
      <c r="P219" s="412"/>
      <c r="Q219" s="412"/>
      <c r="R219" s="412"/>
      <c r="S219" s="412"/>
      <c r="T219" s="412"/>
      <c r="U219" s="412"/>
      <c r="V219" s="412"/>
      <c r="W219" s="412"/>
      <c r="X219" s="412"/>
      <c r="Y219" s="412"/>
      <c r="Z219" s="412"/>
      <c r="AA219" s="412"/>
      <c r="AB219" s="412"/>
      <c r="AC219" s="412"/>
      <c r="AD219" s="412"/>
    </row>
    <row r="220" spans="2:30" ht="12.75" customHeight="1">
      <c r="B220" s="412"/>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c r="Z220" s="412"/>
      <c r="AA220" s="412"/>
      <c r="AB220" s="412"/>
      <c r="AC220" s="412"/>
      <c r="AD220" s="412"/>
    </row>
    <row r="221" spans="2:30" ht="12.75" customHeight="1">
      <c r="B221" s="412"/>
      <c r="C221" s="412"/>
      <c r="D221" s="412"/>
      <c r="E221" s="412"/>
      <c r="F221" s="412"/>
      <c r="G221" s="412"/>
      <c r="H221" s="412"/>
      <c r="I221" s="412"/>
      <c r="J221" s="412"/>
      <c r="K221" s="412"/>
      <c r="L221" s="412"/>
      <c r="M221" s="412"/>
      <c r="N221" s="412"/>
      <c r="O221" s="412"/>
      <c r="P221" s="412"/>
      <c r="Q221" s="412"/>
      <c r="R221" s="412"/>
      <c r="S221" s="412"/>
      <c r="T221" s="412"/>
      <c r="U221" s="412"/>
      <c r="V221" s="412"/>
      <c r="W221" s="412"/>
      <c r="X221" s="412"/>
      <c r="Y221" s="412"/>
      <c r="Z221" s="412"/>
      <c r="AA221" s="412"/>
      <c r="AB221" s="412"/>
      <c r="AC221" s="412"/>
      <c r="AD221" s="412"/>
    </row>
    <row r="222" spans="2:30" ht="12.75" customHeight="1">
      <c r="B222" s="412"/>
      <c r="C222" s="412"/>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2"/>
      <c r="Z222" s="412"/>
      <c r="AA222" s="412"/>
      <c r="AB222" s="412"/>
      <c r="AC222" s="412"/>
      <c r="AD222" s="412"/>
    </row>
    <row r="223" spans="2:30" ht="12.75" customHeight="1">
      <c r="B223" s="412"/>
      <c r="C223" s="412"/>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2"/>
      <c r="AD223" s="412"/>
    </row>
    <row r="224" spans="2:30" ht="12.75" customHeight="1">
      <c r="B224" s="412"/>
      <c r="C224" s="412"/>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c r="AB224" s="412"/>
      <c r="AC224" s="412"/>
      <c r="AD224" s="412"/>
    </row>
    <row r="225" spans="2:30" ht="12.75" customHeight="1">
      <c r="B225" s="412"/>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c r="Z225" s="412"/>
      <c r="AA225" s="412"/>
      <c r="AB225" s="412"/>
      <c r="AC225" s="412"/>
      <c r="AD225" s="412"/>
    </row>
    <row r="226" spans="2:30" ht="12.75" customHeight="1">
      <c r="B226" s="412"/>
      <c r="C226" s="412"/>
      <c r="D226" s="412"/>
      <c r="E226" s="412"/>
      <c r="F226" s="412"/>
      <c r="G226" s="412"/>
      <c r="H226" s="412"/>
      <c r="I226" s="412"/>
      <c r="J226" s="412"/>
      <c r="K226" s="412"/>
      <c r="L226" s="412"/>
      <c r="M226" s="412"/>
      <c r="N226" s="412"/>
      <c r="O226" s="412"/>
      <c r="P226" s="412"/>
      <c r="Q226" s="412"/>
      <c r="R226" s="412"/>
      <c r="S226" s="412"/>
      <c r="T226" s="412"/>
      <c r="U226" s="412"/>
      <c r="V226" s="412"/>
      <c r="W226" s="412"/>
      <c r="X226" s="412"/>
      <c r="Y226" s="412"/>
      <c r="Z226" s="412"/>
      <c r="AA226" s="412"/>
      <c r="AB226" s="412"/>
      <c r="AC226" s="412"/>
      <c r="AD226" s="412"/>
    </row>
    <row r="227" spans="2:30" ht="12.75" customHeight="1">
      <c r="B227" s="412"/>
      <c r="C227" s="412"/>
      <c r="D227" s="412"/>
      <c r="E227" s="412"/>
      <c r="F227" s="412"/>
      <c r="G227" s="412"/>
      <c r="H227" s="412"/>
      <c r="I227" s="412"/>
      <c r="J227" s="412"/>
      <c r="K227" s="412"/>
      <c r="L227" s="412"/>
      <c r="M227" s="412"/>
      <c r="N227" s="412"/>
      <c r="O227" s="412"/>
      <c r="P227" s="412"/>
      <c r="Q227" s="412"/>
      <c r="R227" s="412"/>
      <c r="S227" s="412"/>
      <c r="T227" s="412"/>
      <c r="U227" s="412"/>
      <c r="V227" s="412"/>
      <c r="W227" s="412"/>
      <c r="X227" s="412"/>
      <c r="Y227" s="412"/>
      <c r="Z227" s="412"/>
      <c r="AA227" s="412"/>
      <c r="AB227" s="412"/>
      <c r="AC227" s="412"/>
      <c r="AD227" s="412"/>
    </row>
    <row r="228" spans="2:30" ht="12.75" customHeight="1">
      <c r="B228" s="412"/>
      <c r="C228" s="412"/>
      <c r="D228" s="412"/>
      <c r="E228" s="412"/>
      <c r="F228" s="412"/>
      <c r="G228" s="412"/>
      <c r="H228" s="412"/>
      <c r="I228" s="412"/>
      <c r="J228" s="412"/>
      <c r="K228" s="412"/>
      <c r="L228" s="412"/>
      <c r="M228" s="412"/>
      <c r="N228" s="412"/>
      <c r="O228" s="412"/>
      <c r="P228" s="412"/>
      <c r="Q228" s="412"/>
      <c r="R228" s="412"/>
      <c r="S228" s="412"/>
      <c r="T228" s="412"/>
      <c r="U228" s="412"/>
      <c r="V228" s="412"/>
      <c r="W228" s="412"/>
      <c r="X228" s="412"/>
      <c r="Y228" s="412"/>
      <c r="Z228" s="412"/>
      <c r="AA228" s="412"/>
      <c r="AB228" s="412"/>
      <c r="AC228" s="412"/>
      <c r="AD228" s="412"/>
    </row>
    <row r="229" spans="2:30" ht="12.75" customHeight="1">
      <c r="B229" s="412"/>
      <c r="C229" s="412"/>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c r="Z229" s="412"/>
      <c r="AA229" s="412"/>
      <c r="AB229" s="412"/>
      <c r="AC229" s="412"/>
      <c r="AD229" s="412"/>
    </row>
    <row r="230" spans="2:30" ht="12.75" customHeight="1">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row>
    <row r="231" spans="2:30" ht="12.75" customHeight="1">
      <c r="B231" s="412"/>
      <c r="C231" s="412"/>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c r="Z231" s="412"/>
      <c r="AA231" s="412"/>
      <c r="AB231" s="412"/>
      <c r="AC231" s="412"/>
      <c r="AD231" s="412"/>
    </row>
    <row r="232" spans="2:30" ht="12.75" customHeight="1">
      <c r="B232" s="412"/>
      <c r="C232" s="412"/>
      <c r="D232" s="412"/>
      <c r="E232" s="412"/>
      <c r="F232" s="412"/>
      <c r="G232" s="412"/>
      <c r="H232" s="412"/>
      <c r="I232" s="412"/>
      <c r="J232" s="412"/>
      <c r="K232" s="412"/>
      <c r="L232" s="412"/>
      <c r="M232" s="412"/>
      <c r="N232" s="412"/>
      <c r="O232" s="412"/>
      <c r="P232" s="412"/>
      <c r="Q232" s="412"/>
      <c r="R232" s="412"/>
      <c r="S232" s="412"/>
      <c r="T232" s="412"/>
      <c r="U232" s="412"/>
      <c r="V232" s="412"/>
      <c r="W232" s="412"/>
      <c r="X232" s="412"/>
      <c r="Y232" s="412"/>
      <c r="Z232" s="412"/>
      <c r="AA232" s="412"/>
      <c r="AB232" s="412"/>
      <c r="AC232" s="412"/>
      <c r="AD232" s="412"/>
    </row>
    <row r="233" spans="2:30" ht="12.75" customHeight="1">
      <c r="B233" s="412"/>
      <c r="C233" s="412"/>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c r="Z233" s="412"/>
      <c r="AA233" s="412"/>
      <c r="AB233" s="412"/>
      <c r="AC233" s="412"/>
      <c r="AD233" s="412"/>
    </row>
    <row r="234" spans="2:30" ht="12.75" customHeight="1">
      <c r="B234" s="412"/>
      <c r="C234" s="412"/>
      <c r="D234" s="412"/>
      <c r="E234" s="412"/>
      <c r="F234" s="412"/>
      <c r="G234" s="412"/>
      <c r="H234" s="412"/>
      <c r="I234" s="412"/>
      <c r="J234" s="412"/>
      <c r="K234" s="412"/>
      <c r="L234" s="412"/>
      <c r="M234" s="412"/>
      <c r="N234" s="412"/>
      <c r="O234" s="412"/>
      <c r="P234" s="412"/>
      <c r="Q234" s="412"/>
      <c r="R234" s="412"/>
      <c r="S234" s="412"/>
      <c r="T234" s="412"/>
      <c r="U234" s="412"/>
      <c r="V234" s="412"/>
      <c r="W234" s="412"/>
      <c r="X234" s="412"/>
      <c r="Y234" s="412"/>
      <c r="Z234" s="412"/>
      <c r="AA234" s="412"/>
      <c r="AB234" s="412"/>
      <c r="AC234" s="412"/>
      <c r="AD234" s="412"/>
    </row>
    <row r="235" spans="2:30" ht="12.75" customHeight="1">
      <c r="B235" s="412"/>
      <c r="C235" s="412"/>
      <c r="D235" s="412"/>
      <c r="E235" s="412"/>
      <c r="F235" s="412"/>
      <c r="G235" s="412"/>
      <c r="H235" s="412"/>
      <c r="I235" s="412"/>
      <c r="J235" s="412"/>
      <c r="K235" s="412"/>
      <c r="L235" s="412"/>
      <c r="M235" s="412"/>
      <c r="N235" s="412"/>
      <c r="O235" s="412"/>
      <c r="P235" s="412"/>
      <c r="Q235" s="412"/>
      <c r="R235" s="412"/>
      <c r="S235" s="412"/>
      <c r="T235" s="412"/>
      <c r="U235" s="412"/>
      <c r="V235" s="412"/>
      <c r="W235" s="412"/>
      <c r="X235" s="412"/>
      <c r="Y235" s="412"/>
      <c r="Z235" s="412"/>
      <c r="AA235" s="412"/>
      <c r="AB235" s="412"/>
      <c r="AC235" s="412"/>
      <c r="AD235" s="412"/>
    </row>
    <row r="236" spans="2:30" ht="12.75" customHeight="1">
      <c r="B236" s="412"/>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c r="AB236" s="412"/>
      <c r="AC236" s="412"/>
      <c r="AD236" s="412"/>
    </row>
    <row r="237" spans="2:30" ht="12.75" customHeight="1">
      <c r="B237" s="412"/>
      <c r="C237" s="412"/>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c r="Z237" s="412"/>
      <c r="AA237" s="412"/>
      <c r="AB237" s="412"/>
      <c r="AC237" s="412"/>
      <c r="AD237" s="412"/>
    </row>
    <row r="238" spans="2:30" ht="12.75" customHeight="1">
      <c r="B238" s="412"/>
      <c r="C238" s="412"/>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c r="Z238" s="412"/>
      <c r="AA238" s="412"/>
      <c r="AB238" s="412"/>
      <c r="AC238" s="412"/>
      <c r="AD238" s="412"/>
    </row>
    <row r="239" spans="2:30" ht="12.75" customHeight="1">
      <c r="B239" s="412"/>
      <c r="C239" s="412"/>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c r="Z239" s="412"/>
      <c r="AA239" s="412"/>
      <c r="AB239" s="412"/>
      <c r="AC239" s="412"/>
      <c r="AD239" s="412"/>
    </row>
    <row r="240" spans="2:30" ht="12.75" customHeight="1">
      <c r="B240" s="412"/>
      <c r="C240" s="412"/>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2"/>
      <c r="AD240" s="412"/>
    </row>
    <row r="241" spans="2:30" ht="12.75" customHeight="1">
      <c r="B241" s="412"/>
      <c r="C241" s="412"/>
      <c r="D241" s="412"/>
      <c r="E241" s="412"/>
      <c r="F241" s="412"/>
      <c r="G241" s="412"/>
      <c r="H241" s="412"/>
      <c r="I241" s="412"/>
      <c r="J241" s="412"/>
      <c r="K241" s="412"/>
      <c r="L241" s="412"/>
      <c r="M241" s="412"/>
      <c r="N241" s="412"/>
      <c r="O241" s="412"/>
      <c r="P241" s="412"/>
      <c r="Q241" s="412"/>
      <c r="R241" s="412"/>
      <c r="S241" s="412"/>
      <c r="T241" s="412"/>
      <c r="U241" s="412"/>
      <c r="V241" s="412"/>
      <c r="W241" s="412"/>
      <c r="X241" s="412"/>
      <c r="Y241" s="412"/>
      <c r="Z241" s="412"/>
      <c r="AA241" s="412"/>
      <c r="AB241" s="412"/>
      <c r="AC241" s="412"/>
      <c r="AD241" s="412"/>
    </row>
    <row r="242" spans="2:30" ht="12.75" customHeight="1">
      <c r="B242" s="412"/>
      <c r="C242" s="412"/>
      <c r="D242" s="412"/>
      <c r="E242" s="412"/>
      <c r="F242" s="412"/>
      <c r="G242" s="412"/>
      <c r="H242" s="412"/>
      <c r="I242" s="412"/>
      <c r="J242" s="412"/>
      <c r="K242" s="412"/>
      <c r="L242" s="412"/>
      <c r="M242" s="412"/>
      <c r="N242" s="412"/>
      <c r="O242" s="412"/>
      <c r="P242" s="412"/>
      <c r="Q242" s="412"/>
      <c r="R242" s="412"/>
      <c r="S242" s="412"/>
      <c r="T242" s="412"/>
      <c r="U242" s="412"/>
      <c r="V242" s="412"/>
      <c r="W242" s="412"/>
      <c r="X242" s="412"/>
      <c r="Y242" s="412"/>
      <c r="Z242" s="412"/>
      <c r="AA242" s="412"/>
      <c r="AB242" s="412"/>
      <c r="AC242" s="412"/>
      <c r="AD242" s="412"/>
    </row>
    <row r="243" spans="2:30" ht="12.75" customHeight="1">
      <c r="B243" s="412"/>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c r="Z243" s="412"/>
      <c r="AA243" s="412"/>
      <c r="AB243" s="412"/>
      <c r="AC243" s="412"/>
      <c r="AD243" s="412"/>
    </row>
    <row r="244" spans="2:30" ht="12.75" customHeight="1">
      <c r="B244" s="412"/>
      <c r="C244" s="412"/>
      <c r="D244" s="412"/>
      <c r="E244" s="412"/>
      <c r="F244" s="412"/>
      <c r="G244" s="412"/>
      <c r="H244" s="412"/>
      <c r="I244" s="412"/>
      <c r="J244" s="412"/>
      <c r="K244" s="412"/>
      <c r="L244" s="412"/>
      <c r="M244" s="412"/>
      <c r="N244" s="412"/>
      <c r="O244" s="412"/>
      <c r="P244" s="412"/>
      <c r="Q244" s="412"/>
      <c r="R244" s="412"/>
      <c r="S244" s="412"/>
      <c r="T244" s="412"/>
      <c r="U244" s="412"/>
      <c r="V244" s="412"/>
      <c r="W244" s="412"/>
      <c r="X244" s="412"/>
      <c r="Y244" s="412"/>
      <c r="Z244" s="412"/>
      <c r="AA244" s="412"/>
      <c r="AB244" s="412"/>
      <c r="AC244" s="412"/>
      <c r="AD244" s="412"/>
    </row>
    <row r="245" spans="2:30" ht="12.75" customHeight="1">
      <c r="B245" s="412"/>
      <c r="C245" s="412"/>
      <c r="D245" s="412"/>
      <c r="E245" s="412"/>
      <c r="F245" s="412"/>
      <c r="G245" s="412"/>
      <c r="H245" s="412"/>
      <c r="I245" s="412"/>
      <c r="J245" s="412"/>
      <c r="K245" s="412"/>
      <c r="L245" s="412"/>
      <c r="M245" s="412"/>
      <c r="N245" s="412"/>
      <c r="O245" s="412"/>
      <c r="P245" s="412"/>
      <c r="Q245" s="412"/>
      <c r="R245" s="412"/>
      <c r="S245" s="412"/>
      <c r="T245" s="412"/>
      <c r="U245" s="412"/>
      <c r="V245" s="412"/>
      <c r="W245" s="412"/>
      <c r="X245" s="412"/>
      <c r="Y245" s="412"/>
      <c r="Z245" s="412"/>
      <c r="AA245" s="412"/>
      <c r="AB245" s="412"/>
      <c r="AC245" s="412"/>
      <c r="AD245" s="412"/>
    </row>
    <row r="246" spans="2:30" ht="12.75" customHeight="1">
      <c r="B246" s="412"/>
      <c r="C246" s="412"/>
      <c r="D246" s="412"/>
      <c r="E246" s="412"/>
      <c r="F246" s="412"/>
      <c r="G246" s="412"/>
      <c r="H246" s="412"/>
      <c r="I246" s="412"/>
      <c r="J246" s="412"/>
      <c r="K246" s="412"/>
      <c r="L246" s="412"/>
      <c r="M246" s="412"/>
      <c r="N246" s="412"/>
      <c r="O246" s="412"/>
      <c r="P246" s="412"/>
      <c r="Q246" s="412"/>
      <c r="R246" s="412"/>
      <c r="S246" s="412"/>
      <c r="T246" s="412"/>
      <c r="U246" s="412"/>
      <c r="V246" s="412"/>
      <c r="W246" s="412"/>
      <c r="X246" s="412"/>
      <c r="Y246" s="412"/>
      <c r="Z246" s="412"/>
      <c r="AA246" s="412"/>
      <c r="AB246" s="412"/>
      <c r="AC246" s="412"/>
      <c r="AD246" s="412"/>
    </row>
    <row r="247" spans="2:30" ht="12.75" customHeight="1">
      <c r="B247" s="412"/>
      <c r="C247" s="412"/>
      <c r="D247" s="412"/>
      <c r="E247" s="412"/>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row>
    <row r="248" spans="2:30" ht="12.75" customHeight="1">
      <c r="B248" s="412"/>
      <c r="C248" s="412"/>
      <c r="D248" s="412"/>
      <c r="E248" s="412"/>
      <c r="F248" s="412"/>
      <c r="G248" s="412"/>
      <c r="H248" s="412"/>
      <c r="I248" s="412"/>
      <c r="J248" s="412"/>
      <c r="K248" s="412"/>
      <c r="L248" s="412"/>
      <c r="M248" s="412"/>
      <c r="N248" s="412"/>
      <c r="O248" s="412"/>
      <c r="P248" s="412"/>
      <c r="Q248" s="412"/>
      <c r="R248" s="412"/>
      <c r="S248" s="412"/>
      <c r="T248" s="412"/>
      <c r="U248" s="412"/>
      <c r="V248" s="412"/>
      <c r="W248" s="412"/>
      <c r="X248" s="412"/>
      <c r="Y248" s="412"/>
      <c r="Z248" s="412"/>
      <c r="AA248" s="412"/>
      <c r="AB248" s="412"/>
      <c r="AC248" s="412"/>
      <c r="AD248" s="412"/>
    </row>
    <row r="249" spans="2:30" ht="12.75" customHeight="1">
      <c r="B249" s="412"/>
      <c r="C249" s="412"/>
      <c r="D249" s="412"/>
      <c r="E249" s="412"/>
      <c r="F249" s="412"/>
      <c r="G249" s="412"/>
      <c r="H249" s="412"/>
      <c r="I249" s="412"/>
      <c r="J249" s="412"/>
      <c r="K249" s="412"/>
      <c r="L249" s="412"/>
      <c r="M249" s="412"/>
      <c r="N249" s="412"/>
      <c r="O249" s="412"/>
      <c r="P249" s="412"/>
      <c r="Q249" s="412"/>
      <c r="R249" s="412"/>
      <c r="S249" s="412"/>
      <c r="T249" s="412"/>
      <c r="U249" s="412"/>
      <c r="V249" s="412"/>
      <c r="W249" s="412"/>
      <c r="X249" s="412"/>
      <c r="Y249" s="412"/>
      <c r="Z249" s="412"/>
      <c r="AA249" s="412"/>
      <c r="AB249" s="412"/>
      <c r="AC249" s="412"/>
      <c r="AD249" s="412"/>
    </row>
    <row r="250" spans="2:30" ht="12.75" customHeight="1">
      <c r="B250" s="412"/>
      <c r="C250" s="412"/>
      <c r="D250" s="412"/>
      <c r="E250" s="412"/>
      <c r="F250" s="412"/>
      <c r="G250" s="412"/>
      <c r="H250" s="412"/>
      <c r="I250" s="412"/>
      <c r="J250" s="412"/>
      <c r="K250" s="412"/>
      <c r="L250" s="412"/>
      <c r="M250" s="412"/>
      <c r="N250" s="412"/>
      <c r="O250" s="412"/>
      <c r="P250" s="412"/>
      <c r="Q250" s="412"/>
      <c r="R250" s="412"/>
      <c r="S250" s="412"/>
      <c r="T250" s="412"/>
      <c r="U250" s="412"/>
      <c r="V250" s="412"/>
      <c r="W250" s="412"/>
      <c r="X250" s="412"/>
      <c r="Y250" s="412"/>
      <c r="Z250" s="412"/>
      <c r="AA250" s="412"/>
      <c r="AB250" s="412"/>
      <c r="AC250" s="412"/>
      <c r="AD250" s="412"/>
    </row>
    <row r="251" spans="2:30" ht="12.75" customHeight="1">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row>
    <row r="252" spans="2:30" ht="12.75" customHeight="1">
      <c r="B252" s="412"/>
      <c r="C252" s="412"/>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c r="Z252" s="412"/>
      <c r="AA252" s="412"/>
      <c r="AB252" s="412"/>
      <c r="AC252" s="412"/>
      <c r="AD252" s="412"/>
    </row>
    <row r="253" spans="2:30" ht="12.75" customHeight="1">
      <c r="B253" s="412"/>
      <c r="C253" s="412"/>
      <c r="D253" s="412"/>
      <c r="E253" s="412"/>
      <c r="F253" s="412"/>
      <c r="G253" s="412"/>
      <c r="H253" s="412"/>
      <c r="I253" s="412"/>
      <c r="J253" s="412"/>
      <c r="K253" s="412"/>
      <c r="L253" s="412"/>
      <c r="M253" s="412"/>
      <c r="N253" s="412"/>
      <c r="O253" s="412"/>
      <c r="P253" s="412"/>
      <c r="Q253" s="412"/>
      <c r="R253" s="412"/>
      <c r="S253" s="412"/>
      <c r="T253" s="412"/>
      <c r="U253" s="412"/>
      <c r="V253" s="412"/>
      <c r="W253" s="412"/>
      <c r="X253" s="412"/>
      <c r="Y253" s="412"/>
      <c r="Z253" s="412"/>
      <c r="AA253" s="412"/>
      <c r="AB253" s="412"/>
      <c r="AC253" s="412"/>
      <c r="AD253" s="412"/>
    </row>
    <row r="254" spans="2:30" ht="12.75" customHeight="1">
      <c r="B254" s="412"/>
      <c r="C254" s="412"/>
      <c r="D254" s="412"/>
      <c r="E254" s="412"/>
      <c r="F254" s="412"/>
      <c r="G254" s="412"/>
      <c r="H254" s="412"/>
      <c r="I254" s="412"/>
      <c r="J254" s="412"/>
      <c r="K254" s="412"/>
      <c r="L254" s="412"/>
      <c r="M254" s="412"/>
      <c r="N254" s="412"/>
      <c r="O254" s="412"/>
      <c r="P254" s="412"/>
      <c r="Q254" s="412"/>
      <c r="R254" s="412"/>
      <c r="S254" s="412"/>
      <c r="T254" s="412"/>
      <c r="U254" s="412"/>
      <c r="V254" s="412"/>
      <c r="W254" s="412"/>
      <c r="X254" s="412"/>
      <c r="Y254" s="412"/>
      <c r="Z254" s="412"/>
      <c r="AA254" s="412"/>
      <c r="AB254" s="412"/>
      <c r="AC254" s="412"/>
      <c r="AD254" s="412"/>
    </row>
    <row r="255" spans="2:30" ht="12.75" customHeight="1">
      <c r="B255" s="412"/>
      <c r="C255" s="412"/>
      <c r="D255" s="412"/>
      <c r="E255" s="412"/>
      <c r="F255" s="412"/>
      <c r="G255" s="412"/>
      <c r="H255" s="412"/>
      <c r="I255" s="412"/>
      <c r="J255" s="412"/>
      <c r="K255" s="412"/>
      <c r="L255" s="412"/>
      <c r="M255" s="412"/>
      <c r="N255" s="412"/>
      <c r="O255" s="412"/>
      <c r="P255" s="412"/>
      <c r="Q255" s="412"/>
      <c r="R255" s="412"/>
      <c r="S255" s="412"/>
      <c r="T255" s="412"/>
      <c r="U255" s="412"/>
      <c r="V255" s="412"/>
      <c r="W255" s="412"/>
      <c r="X255" s="412"/>
      <c r="Y255" s="412"/>
      <c r="Z255" s="412"/>
      <c r="AA255" s="412"/>
      <c r="AB255" s="412"/>
      <c r="AC255" s="412"/>
      <c r="AD255" s="412"/>
    </row>
    <row r="256" spans="2:30" ht="12.75" customHeight="1">
      <c r="B256" s="412"/>
      <c r="C256" s="412"/>
      <c r="D256" s="412"/>
      <c r="E256" s="412"/>
      <c r="F256" s="412"/>
      <c r="G256" s="412"/>
      <c r="H256" s="412"/>
      <c r="I256" s="412"/>
      <c r="J256" s="412"/>
      <c r="K256" s="412"/>
      <c r="L256" s="412"/>
      <c r="M256" s="412"/>
      <c r="N256" s="412"/>
      <c r="O256" s="412"/>
      <c r="P256" s="412"/>
      <c r="Q256" s="412"/>
      <c r="R256" s="412"/>
      <c r="S256" s="412"/>
      <c r="T256" s="412"/>
      <c r="U256" s="412"/>
      <c r="V256" s="412"/>
      <c r="W256" s="412"/>
      <c r="X256" s="412"/>
      <c r="Y256" s="412"/>
      <c r="Z256" s="412"/>
      <c r="AA256" s="412"/>
      <c r="AB256" s="412"/>
      <c r="AC256" s="412"/>
      <c r="AD256" s="412"/>
    </row>
    <row r="257" spans="2:30" ht="12.75" customHeight="1">
      <c r="B257" s="412"/>
      <c r="C257" s="412"/>
      <c r="D257" s="412"/>
      <c r="E257" s="412"/>
      <c r="F257" s="412"/>
      <c r="G257" s="412"/>
      <c r="H257" s="412"/>
      <c r="I257" s="412"/>
      <c r="J257" s="412"/>
      <c r="K257" s="412"/>
      <c r="L257" s="412"/>
      <c r="M257" s="412"/>
      <c r="N257" s="412"/>
      <c r="O257" s="412"/>
      <c r="P257" s="412"/>
      <c r="Q257" s="412"/>
      <c r="R257" s="412"/>
      <c r="S257" s="412"/>
      <c r="T257" s="412"/>
      <c r="U257" s="412"/>
      <c r="V257" s="412"/>
      <c r="W257" s="412"/>
      <c r="X257" s="412"/>
      <c r="Y257" s="412"/>
      <c r="Z257" s="412"/>
      <c r="AA257" s="412"/>
      <c r="AB257" s="412"/>
      <c r="AC257" s="412"/>
      <c r="AD257" s="412"/>
    </row>
    <row r="258" spans="2:30" ht="12.75" customHeight="1">
      <c r="B258" s="412"/>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c r="Z258" s="412"/>
      <c r="AA258" s="412"/>
      <c r="AB258" s="412"/>
      <c r="AC258" s="412"/>
      <c r="AD258" s="412"/>
    </row>
    <row r="259" spans="2:30" ht="12.75" customHeight="1">
      <c r="B259" s="412"/>
      <c r="C259" s="412"/>
      <c r="D259" s="412"/>
      <c r="E259" s="412"/>
      <c r="F259" s="412"/>
      <c r="G259" s="412"/>
      <c r="H259" s="412"/>
      <c r="I259" s="412"/>
      <c r="J259" s="412"/>
      <c r="K259" s="412"/>
      <c r="L259" s="412"/>
      <c r="M259" s="412"/>
      <c r="N259" s="412"/>
      <c r="O259" s="412"/>
      <c r="P259" s="412"/>
      <c r="Q259" s="412"/>
      <c r="R259" s="412"/>
      <c r="S259" s="412"/>
      <c r="T259" s="412"/>
      <c r="U259" s="412"/>
      <c r="V259" s="412"/>
      <c r="W259" s="412"/>
      <c r="X259" s="412"/>
      <c r="Y259" s="412"/>
      <c r="Z259" s="412"/>
      <c r="AA259" s="412"/>
      <c r="AB259" s="412"/>
      <c r="AC259" s="412"/>
      <c r="AD259" s="412"/>
    </row>
    <row r="260" spans="2:30" ht="12.75" customHeight="1">
      <c r="B260" s="412"/>
      <c r="C260" s="412"/>
      <c r="D260" s="412"/>
      <c r="E260" s="412"/>
      <c r="F260" s="412"/>
      <c r="G260" s="412"/>
      <c r="H260" s="412"/>
      <c r="I260" s="412"/>
      <c r="J260" s="412"/>
      <c r="K260" s="412"/>
      <c r="L260" s="412"/>
      <c r="M260" s="412"/>
      <c r="N260" s="412"/>
      <c r="O260" s="412"/>
      <c r="P260" s="412"/>
      <c r="Q260" s="412"/>
      <c r="R260" s="412"/>
      <c r="S260" s="412"/>
      <c r="T260" s="412"/>
      <c r="U260" s="412"/>
      <c r="V260" s="412"/>
      <c r="W260" s="412"/>
      <c r="X260" s="412"/>
      <c r="Y260" s="412"/>
      <c r="Z260" s="412"/>
      <c r="AA260" s="412"/>
      <c r="AB260" s="412"/>
      <c r="AC260" s="412"/>
      <c r="AD260" s="412"/>
    </row>
    <row r="261" spans="2:30" ht="12.75" customHeight="1">
      <c r="B261" s="412"/>
      <c r="C261" s="412"/>
      <c r="D261" s="412"/>
      <c r="E261" s="412"/>
      <c r="F261" s="412"/>
      <c r="G261" s="412"/>
      <c r="H261" s="412"/>
      <c r="I261" s="412"/>
      <c r="J261" s="412"/>
      <c r="K261" s="412"/>
      <c r="L261" s="412"/>
      <c r="M261" s="412"/>
      <c r="N261" s="412"/>
      <c r="O261" s="412"/>
      <c r="P261" s="412"/>
      <c r="Q261" s="412"/>
      <c r="R261" s="412"/>
      <c r="S261" s="412"/>
      <c r="T261" s="412"/>
      <c r="U261" s="412"/>
      <c r="V261" s="412"/>
      <c r="W261" s="412"/>
      <c r="X261" s="412"/>
      <c r="Y261" s="412"/>
      <c r="Z261" s="412"/>
      <c r="AA261" s="412"/>
      <c r="AB261" s="412"/>
      <c r="AC261" s="412"/>
      <c r="AD261" s="412"/>
    </row>
    <row r="262" spans="2:30" ht="12.75" customHeight="1">
      <c r="B262" s="412"/>
      <c r="C262" s="412"/>
      <c r="D262" s="412"/>
      <c r="E262" s="412"/>
      <c r="F262" s="412"/>
      <c r="G262" s="412"/>
      <c r="H262" s="412"/>
      <c r="I262" s="412"/>
      <c r="J262" s="412"/>
      <c r="K262" s="412"/>
      <c r="L262" s="412"/>
      <c r="M262" s="412"/>
      <c r="N262" s="412"/>
      <c r="O262" s="412"/>
      <c r="P262" s="412"/>
      <c r="Q262" s="412"/>
      <c r="R262" s="412"/>
      <c r="S262" s="412"/>
      <c r="T262" s="412"/>
      <c r="U262" s="412"/>
      <c r="V262" s="412"/>
      <c r="W262" s="412"/>
      <c r="X262" s="412"/>
      <c r="Y262" s="412"/>
      <c r="Z262" s="412"/>
      <c r="AA262" s="412"/>
      <c r="AB262" s="412"/>
      <c r="AC262" s="412"/>
      <c r="AD262" s="412"/>
    </row>
    <row r="263" spans="2:30" ht="12.75" customHeight="1">
      <c r="B263" s="412"/>
      <c r="C263" s="412"/>
      <c r="D263" s="412"/>
      <c r="E263" s="412"/>
      <c r="F263" s="412"/>
      <c r="G263" s="412"/>
      <c r="H263" s="412"/>
      <c r="I263" s="412"/>
      <c r="J263" s="412"/>
      <c r="K263" s="412"/>
      <c r="L263" s="412"/>
      <c r="M263" s="412"/>
      <c r="N263" s="412"/>
      <c r="O263" s="412"/>
      <c r="P263" s="412"/>
      <c r="Q263" s="412"/>
      <c r="R263" s="412"/>
      <c r="S263" s="412"/>
      <c r="T263" s="412"/>
      <c r="U263" s="412"/>
      <c r="V263" s="412"/>
      <c r="W263" s="412"/>
      <c r="X263" s="412"/>
      <c r="Y263" s="412"/>
      <c r="Z263" s="412"/>
      <c r="AA263" s="412"/>
      <c r="AB263" s="412"/>
      <c r="AC263" s="412"/>
      <c r="AD263" s="412"/>
    </row>
    <row r="264" spans="2:30" ht="12.75" customHeight="1">
      <c r="B264" s="412"/>
      <c r="C264" s="412"/>
      <c r="D264" s="412"/>
      <c r="E264" s="412"/>
      <c r="F264" s="412"/>
      <c r="G264" s="412"/>
      <c r="H264" s="412"/>
      <c r="I264" s="412"/>
      <c r="J264" s="412"/>
      <c r="K264" s="412"/>
      <c r="L264" s="412"/>
      <c r="M264" s="412"/>
      <c r="N264" s="412"/>
      <c r="O264" s="412"/>
      <c r="P264" s="412"/>
      <c r="Q264" s="412"/>
      <c r="R264" s="412"/>
      <c r="S264" s="412"/>
      <c r="T264" s="412"/>
      <c r="U264" s="412"/>
      <c r="V264" s="412"/>
      <c r="W264" s="412"/>
      <c r="X264" s="412"/>
      <c r="Y264" s="412"/>
      <c r="Z264" s="412"/>
      <c r="AA264" s="412"/>
      <c r="AB264" s="412"/>
      <c r="AC264" s="412"/>
      <c r="AD264" s="412"/>
    </row>
    <row r="265" spans="2:30" ht="12.75" customHeight="1">
      <c r="B265" s="412"/>
      <c r="C265" s="412"/>
      <c r="D265" s="412"/>
      <c r="E265" s="412"/>
      <c r="F265" s="412"/>
      <c r="G265" s="412"/>
      <c r="H265" s="412"/>
      <c r="I265" s="412"/>
      <c r="J265" s="412"/>
      <c r="K265" s="412"/>
      <c r="L265" s="412"/>
      <c r="M265" s="412"/>
      <c r="N265" s="412"/>
      <c r="O265" s="412"/>
      <c r="P265" s="412"/>
      <c r="Q265" s="412"/>
      <c r="R265" s="412"/>
      <c r="S265" s="412"/>
      <c r="T265" s="412"/>
      <c r="U265" s="412"/>
      <c r="V265" s="412"/>
      <c r="W265" s="412"/>
      <c r="X265" s="412"/>
      <c r="Y265" s="412"/>
      <c r="Z265" s="412"/>
      <c r="AA265" s="412"/>
      <c r="AB265" s="412"/>
      <c r="AC265" s="412"/>
      <c r="AD265" s="412"/>
    </row>
    <row r="266" spans="2:30" ht="12.75" customHeight="1">
      <c r="B266" s="412"/>
      <c r="C266" s="412"/>
      <c r="D266" s="412"/>
      <c r="E266" s="412"/>
      <c r="F266" s="412"/>
      <c r="G266" s="412"/>
      <c r="H266" s="412"/>
      <c r="I266" s="412"/>
      <c r="J266" s="412"/>
      <c r="K266" s="412"/>
      <c r="L266" s="412"/>
      <c r="M266" s="412"/>
      <c r="N266" s="412"/>
      <c r="O266" s="412"/>
      <c r="P266" s="412"/>
      <c r="Q266" s="412"/>
      <c r="R266" s="412"/>
      <c r="S266" s="412"/>
      <c r="T266" s="412"/>
      <c r="U266" s="412"/>
      <c r="V266" s="412"/>
      <c r="W266" s="412"/>
      <c r="X266" s="412"/>
      <c r="Y266" s="412"/>
      <c r="Z266" s="412"/>
      <c r="AA266" s="412"/>
      <c r="AB266" s="412"/>
      <c r="AC266" s="412"/>
      <c r="AD266" s="412"/>
    </row>
    <row r="267" spans="2:30" ht="12.75" customHeight="1">
      <c r="B267" s="412"/>
      <c r="C267" s="412"/>
      <c r="D267" s="412"/>
      <c r="E267" s="412"/>
      <c r="F267" s="412"/>
      <c r="G267" s="412"/>
      <c r="H267" s="412"/>
      <c r="I267" s="412"/>
      <c r="J267" s="412"/>
      <c r="K267" s="412"/>
      <c r="L267" s="412"/>
      <c r="M267" s="412"/>
      <c r="N267" s="412"/>
      <c r="O267" s="412"/>
      <c r="P267" s="412"/>
      <c r="Q267" s="412"/>
      <c r="R267" s="412"/>
      <c r="S267" s="412"/>
      <c r="T267" s="412"/>
      <c r="U267" s="412"/>
      <c r="V267" s="412"/>
      <c r="W267" s="412"/>
      <c r="X267" s="412"/>
      <c r="Y267" s="412"/>
      <c r="Z267" s="412"/>
      <c r="AA267" s="412"/>
      <c r="AB267" s="412"/>
      <c r="AC267" s="412"/>
      <c r="AD267" s="412"/>
    </row>
    <row r="268" spans="2:30" ht="12.75" customHeight="1">
      <c r="B268" s="412"/>
      <c r="C268" s="412"/>
      <c r="D268" s="412"/>
      <c r="E268" s="412"/>
      <c r="F268" s="412"/>
      <c r="G268" s="412"/>
      <c r="H268" s="412"/>
      <c r="I268" s="412"/>
      <c r="J268" s="412"/>
      <c r="K268" s="412"/>
      <c r="L268" s="412"/>
      <c r="M268" s="412"/>
      <c r="N268" s="412"/>
      <c r="O268" s="412"/>
      <c r="P268" s="412"/>
      <c r="Q268" s="412"/>
      <c r="R268" s="412"/>
      <c r="S268" s="412"/>
      <c r="T268" s="412"/>
      <c r="U268" s="412"/>
      <c r="V268" s="412"/>
      <c r="W268" s="412"/>
      <c r="X268" s="412"/>
      <c r="Y268" s="412"/>
      <c r="Z268" s="412"/>
      <c r="AA268" s="412"/>
      <c r="AB268" s="412"/>
      <c r="AC268" s="412"/>
      <c r="AD268" s="412"/>
    </row>
    <row r="269" spans="2:30" ht="12.75" customHeight="1">
      <c r="B269" s="412"/>
      <c r="C269" s="412"/>
      <c r="D269" s="412"/>
      <c r="E269" s="412"/>
      <c r="F269" s="412"/>
      <c r="G269" s="412"/>
      <c r="H269" s="412"/>
      <c r="I269" s="412"/>
      <c r="J269" s="412"/>
      <c r="K269" s="412"/>
      <c r="L269" s="412"/>
      <c r="M269" s="412"/>
      <c r="N269" s="412"/>
      <c r="O269" s="412"/>
      <c r="P269" s="412"/>
      <c r="Q269" s="412"/>
      <c r="R269" s="412"/>
      <c r="S269" s="412"/>
      <c r="T269" s="412"/>
      <c r="U269" s="412"/>
      <c r="V269" s="412"/>
      <c r="W269" s="412"/>
      <c r="X269" s="412"/>
      <c r="Y269" s="412"/>
      <c r="Z269" s="412"/>
      <c r="AA269" s="412"/>
      <c r="AB269" s="412"/>
      <c r="AC269" s="412"/>
      <c r="AD269" s="412"/>
    </row>
    <row r="270" spans="2:30" ht="12.75" customHeight="1">
      <c r="B270" s="412"/>
      <c r="C270" s="412"/>
      <c r="D270" s="412"/>
      <c r="E270" s="412"/>
      <c r="F270" s="412"/>
      <c r="G270" s="412"/>
      <c r="H270" s="412"/>
      <c r="I270" s="412"/>
      <c r="J270" s="412"/>
      <c r="K270" s="412"/>
      <c r="L270" s="412"/>
      <c r="M270" s="412"/>
      <c r="N270" s="412"/>
      <c r="O270" s="412"/>
      <c r="P270" s="412"/>
      <c r="Q270" s="412"/>
      <c r="R270" s="412"/>
      <c r="S270" s="412"/>
      <c r="T270" s="412"/>
      <c r="U270" s="412"/>
      <c r="V270" s="412"/>
      <c r="W270" s="412"/>
      <c r="X270" s="412"/>
      <c r="Y270" s="412"/>
      <c r="Z270" s="412"/>
      <c r="AA270" s="412"/>
      <c r="AB270" s="412"/>
      <c r="AC270" s="412"/>
      <c r="AD270" s="412"/>
    </row>
    <row r="271" spans="2:30" ht="12.75" customHeight="1">
      <c r="B271" s="412"/>
      <c r="C271" s="412"/>
      <c r="D271" s="412"/>
      <c r="E271" s="412"/>
      <c r="F271" s="412"/>
      <c r="G271" s="412"/>
      <c r="H271" s="412"/>
      <c r="I271" s="412"/>
      <c r="J271" s="412"/>
      <c r="K271" s="412"/>
      <c r="L271" s="412"/>
      <c r="M271" s="412"/>
      <c r="N271" s="412"/>
      <c r="O271" s="412"/>
      <c r="P271" s="412"/>
      <c r="Q271" s="412"/>
      <c r="R271" s="412"/>
      <c r="S271" s="412"/>
      <c r="T271" s="412"/>
      <c r="U271" s="412"/>
      <c r="V271" s="412"/>
      <c r="W271" s="412"/>
      <c r="X271" s="412"/>
      <c r="Y271" s="412"/>
      <c r="Z271" s="412"/>
      <c r="AA271" s="412"/>
      <c r="AB271" s="412"/>
      <c r="AC271" s="412"/>
      <c r="AD271" s="412"/>
    </row>
    <row r="272" spans="2:30" ht="12.75" customHeight="1">
      <c r="B272" s="412"/>
      <c r="C272" s="412"/>
      <c r="D272" s="412"/>
      <c r="E272" s="412"/>
      <c r="F272" s="412"/>
      <c r="G272" s="412"/>
      <c r="H272" s="412"/>
      <c r="I272" s="412"/>
      <c r="J272" s="412"/>
      <c r="K272" s="412"/>
      <c r="L272" s="412"/>
      <c r="M272" s="412"/>
      <c r="N272" s="412"/>
      <c r="O272" s="412"/>
      <c r="P272" s="412"/>
      <c r="Q272" s="412"/>
      <c r="R272" s="412"/>
      <c r="S272" s="412"/>
      <c r="T272" s="412"/>
      <c r="U272" s="412"/>
      <c r="V272" s="412"/>
      <c r="W272" s="412"/>
      <c r="X272" s="412"/>
      <c r="Y272" s="412"/>
      <c r="Z272" s="412"/>
      <c r="AA272" s="412"/>
      <c r="AB272" s="412"/>
      <c r="AC272" s="412"/>
      <c r="AD272" s="412"/>
    </row>
    <row r="273" spans="2:30" ht="12.75" customHeight="1">
      <c r="B273" s="412"/>
      <c r="C273" s="412"/>
      <c r="D273" s="412"/>
      <c r="E273" s="412"/>
      <c r="F273" s="412"/>
      <c r="G273" s="412"/>
      <c r="H273" s="412"/>
      <c r="I273" s="412"/>
      <c r="J273" s="412"/>
      <c r="K273" s="412"/>
      <c r="L273" s="412"/>
      <c r="M273" s="412"/>
      <c r="N273" s="412"/>
      <c r="O273" s="412"/>
      <c r="P273" s="412"/>
      <c r="Q273" s="412"/>
      <c r="R273" s="412"/>
      <c r="S273" s="412"/>
      <c r="T273" s="412"/>
      <c r="U273" s="412"/>
      <c r="V273" s="412"/>
      <c r="W273" s="412"/>
      <c r="X273" s="412"/>
      <c r="Y273" s="412"/>
      <c r="Z273" s="412"/>
      <c r="AA273" s="412"/>
      <c r="AB273" s="412"/>
      <c r="AC273" s="412"/>
      <c r="AD273" s="412"/>
    </row>
    <row r="274" spans="2:30" ht="12.75" customHeight="1">
      <c r="B274" s="412"/>
      <c r="C274" s="412"/>
      <c r="D274" s="412"/>
      <c r="E274" s="412"/>
      <c r="F274" s="412"/>
      <c r="G274" s="412"/>
      <c r="H274" s="412"/>
      <c r="I274" s="412"/>
      <c r="J274" s="412"/>
      <c r="K274" s="412"/>
      <c r="L274" s="412"/>
      <c r="M274" s="412"/>
      <c r="N274" s="412"/>
      <c r="O274" s="412"/>
      <c r="P274" s="412"/>
      <c r="Q274" s="412"/>
      <c r="R274" s="412"/>
      <c r="S274" s="412"/>
      <c r="T274" s="412"/>
      <c r="U274" s="412"/>
      <c r="V274" s="412"/>
      <c r="W274" s="412"/>
      <c r="X274" s="412"/>
      <c r="Y274" s="412"/>
      <c r="Z274" s="412"/>
      <c r="AA274" s="412"/>
      <c r="AB274" s="412"/>
      <c r="AC274" s="412"/>
      <c r="AD274" s="412"/>
    </row>
    <row r="275" spans="2:30" ht="12.75" customHeight="1">
      <c r="B275" s="412"/>
      <c r="C275" s="412"/>
      <c r="D275" s="412"/>
      <c r="E275" s="412"/>
      <c r="F275" s="412"/>
      <c r="G275" s="412"/>
      <c r="H275" s="412"/>
      <c r="I275" s="412"/>
      <c r="J275" s="412"/>
      <c r="K275" s="412"/>
      <c r="L275" s="412"/>
      <c r="M275" s="412"/>
      <c r="N275" s="412"/>
      <c r="O275" s="412"/>
      <c r="P275" s="412"/>
      <c r="Q275" s="412"/>
      <c r="R275" s="412"/>
      <c r="S275" s="412"/>
      <c r="T275" s="412"/>
      <c r="U275" s="412"/>
      <c r="V275" s="412"/>
      <c r="W275" s="412"/>
      <c r="X275" s="412"/>
      <c r="Y275" s="412"/>
      <c r="Z275" s="412"/>
      <c r="AA275" s="412"/>
      <c r="AB275" s="412"/>
      <c r="AC275" s="412"/>
      <c r="AD275" s="412"/>
    </row>
    <row r="276" spans="2:30" ht="12.75" customHeight="1">
      <c r="B276" s="412"/>
      <c r="C276" s="412"/>
      <c r="D276" s="412"/>
      <c r="E276" s="412"/>
      <c r="F276" s="412"/>
      <c r="G276" s="412"/>
      <c r="H276" s="412"/>
      <c r="I276" s="412"/>
      <c r="J276" s="412"/>
      <c r="K276" s="412"/>
      <c r="L276" s="412"/>
      <c r="M276" s="412"/>
      <c r="N276" s="412"/>
      <c r="O276" s="412"/>
      <c r="P276" s="412"/>
      <c r="Q276" s="412"/>
      <c r="R276" s="412"/>
      <c r="S276" s="412"/>
      <c r="T276" s="412"/>
      <c r="U276" s="412"/>
      <c r="V276" s="412"/>
      <c r="W276" s="412"/>
      <c r="X276" s="412"/>
      <c r="Y276" s="412"/>
      <c r="Z276" s="412"/>
      <c r="AA276" s="412"/>
      <c r="AB276" s="412"/>
      <c r="AC276" s="412"/>
      <c r="AD276" s="412"/>
    </row>
    <row r="277" spans="2:30" ht="12.75" customHeight="1">
      <c r="B277" s="412"/>
      <c r="C277" s="412"/>
      <c r="D277" s="412"/>
      <c r="E277" s="412"/>
      <c r="F277" s="412"/>
      <c r="G277" s="412"/>
      <c r="H277" s="412"/>
      <c r="I277" s="412"/>
      <c r="J277" s="412"/>
      <c r="K277" s="412"/>
      <c r="L277" s="412"/>
      <c r="M277" s="412"/>
      <c r="N277" s="412"/>
      <c r="O277" s="412"/>
      <c r="P277" s="412"/>
      <c r="Q277" s="412"/>
      <c r="R277" s="412"/>
      <c r="S277" s="412"/>
      <c r="T277" s="412"/>
      <c r="U277" s="412"/>
      <c r="V277" s="412"/>
      <c r="W277" s="412"/>
      <c r="X277" s="412"/>
      <c r="Y277" s="412"/>
      <c r="Z277" s="412"/>
      <c r="AA277" s="412"/>
      <c r="AB277" s="412"/>
      <c r="AC277" s="412"/>
      <c r="AD277" s="412"/>
    </row>
    <row r="278" spans="2:30" ht="12.75" customHeight="1">
      <c r="B278" s="412"/>
      <c r="C278" s="412"/>
      <c r="D278" s="412"/>
      <c r="E278" s="412"/>
      <c r="F278" s="412"/>
      <c r="G278" s="412"/>
      <c r="H278" s="412"/>
      <c r="I278" s="412"/>
      <c r="J278" s="412"/>
      <c r="K278" s="412"/>
      <c r="L278" s="412"/>
      <c r="M278" s="412"/>
      <c r="N278" s="412"/>
      <c r="O278" s="412"/>
      <c r="P278" s="412"/>
      <c r="Q278" s="412"/>
      <c r="R278" s="412"/>
      <c r="S278" s="412"/>
      <c r="T278" s="412"/>
      <c r="U278" s="412"/>
      <c r="V278" s="412"/>
      <c r="W278" s="412"/>
      <c r="X278" s="412"/>
      <c r="Y278" s="412"/>
      <c r="Z278" s="412"/>
      <c r="AA278" s="412"/>
      <c r="AB278" s="412"/>
      <c r="AC278" s="412"/>
      <c r="AD278" s="412"/>
    </row>
    <row r="279" spans="2:30" ht="12.75" customHeight="1">
      <c r="B279" s="412"/>
      <c r="C279" s="412"/>
      <c r="D279" s="412"/>
      <c r="E279" s="412"/>
      <c r="F279" s="412"/>
      <c r="G279" s="412"/>
      <c r="H279" s="412"/>
      <c r="I279" s="412"/>
      <c r="J279" s="412"/>
      <c r="K279" s="412"/>
      <c r="L279" s="412"/>
      <c r="M279" s="412"/>
      <c r="N279" s="412"/>
      <c r="O279" s="412"/>
      <c r="P279" s="412"/>
      <c r="Q279" s="412"/>
      <c r="R279" s="412"/>
      <c r="S279" s="412"/>
      <c r="T279" s="412"/>
      <c r="U279" s="412"/>
      <c r="V279" s="412"/>
      <c r="W279" s="412"/>
      <c r="X279" s="412"/>
      <c r="Y279" s="412"/>
      <c r="Z279" s="412"/>
      <c r="AA279" s="412"/>
      <c r="AB279" s="412"/>
      <c r="AC279" s="412"/>
      <c r="AD279" s="412"/>
    </row>
    <row r="280" spans="2:30" ht="12.75" customHeight="1">
      <c r="B280" s="412"/>
      <c r="C280" s="412"/>
      <c r="D280" s="412"/>
      <c r="E280" s="412"/>
      <c r="F280" s="412"/>
      <c r="G280" s="412"/>
      <c r="H280" s="412"/>
      <c r="I280" s="412"/>
      <c r="J280" s="412"/>
      <c r="K280" s="412"/>
      <c r="L280" s="412"/>
      <c r="M280" s="412"/>
      <c r="N280" s="412"/>
      <c r="O280" s="412"/>
      <c r="P280" s="412"/>
      <c r="Q280" s="412"/>
      <c r="R280" s="412"/>
      <c r="S280" s="412"/>
      <c r="T280" s="412"/>
      <c r="U280" s="412"/>
      <c r="V280" s="412"/>
      <c r="W280" s="412"/>
      <c r="X280" s="412"/>
      <c r="Y280" s="412"/>
      <c r="Z280" s="412"/>
      <c r="AA280" s="412"/>
      <c r="AB280" s="412"/>
      <c r="AC280" s="412"/>
      <c r="AD280" s="412"/>
    </row>
    <row r="281" spans="2:30" ht="12.75" customHeight="1">
      <c r="B281" s="412"/>
      <c r="C281" s="412"/>
      <c r="D281" s="412"/>
      <c r="E281" s="412"/>
      <c r="F281" s="412"/>
      <c r="G281" s="412"/>
      <c r="H281" s="412"/>
      <c r="I281" s="412"/>
      <c r="J281" s="412"/>
      <c r="K281" s="412"/>
      <c r="L281" s="412"/>
      <c r="M281" s="412"/>
      <c r="N281" s="412"/>
      <c r="O281" s="412"/>
      <c r="P281" s="412"/>
      <c r="Q281" s="412"/>
      <c r="R281" s="412"/>
      <c r="S281" s="412"/>
      <c r="T281" s="412"/>
      <c r="U281" s="412"/>
      <c r="V281" s="412"/>
      <c r="W281" s="412"/>
      <c r="X281" s="412"/>
      <c r="Y281" s="412"/>
      <c r="Z281" s="412"/>
      <c r="AA281" s="412"/>
      <c r="AB281" s="412"/>
      <c r="AC281" s="412"/>
      <c r="AD281" s="412"/>
    </row>
    <row r="282" spans="2:30" ht="12.75" customHeight="1">
      <c r="B282" s="412"/>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row>
    <row r="283" spans="2:30" ht="12.75" customHeight="1">
      <c r="B283" s="412"/>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c r="Z283" s="412"/>
      <c r="AA283" s="412"/>
      <c r="AB283" s="412"/>
      <c r="AC283" s="412"/>
      <c r="AD283" s="412"/>
    </row>
    <row r="284" spans="2:30" ht="12.75" customHeight="1">
      <c r="B284" s="412"/>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c r="Z284" s="412"/>
      <c r="AA284" s="412"/>
      <c r="AB284" s="412"/>
      <c r="AC284" s="412"/>
      <c r="AD284" s="412"/>
    </row>
    <row r="285" spans="2:30" ht="12.75" customHeight="1">
      <c r="B285" s="412"/>
      <c r="C285" s="412"/>
      <c r="D285" s="412"/>
      <c r="E285" s="412"/>
      <c r="F285" s="412"/>
      <c r="G285" s="412"/>
      <c r="H285" s="412"/>
      <c r="I285" s="412"/>
      <c r="J285" s="412"/>
      <c r="K285" s="412"/>
      <c r="L285" s="412"/>
      <c r="M285" s="412"/>
      <c r="N285" s="412"/>
      <c r="O285" s="412"/>
      <c r="P285" s="412"/>
      <c r="Q285" s="412"/>
      <c r="R285" s="412"/>
      <c r="S285" s="412"/>
      <c r="T285" s="412"/>
      <c r="U285" s="412"/>
      <c r="V285" s="412"/>
      <c r="W285" s="412"/>
      <c r="X285" s="412"/>
      <c r="Y285" s="412"/>
      <c r="Z285" s="412"/>
      <c r="AA285" s="412"/>
      <c r="AB285" s="412"/>
      <c r="AC285" s="412"/>
      <c r="AD285" s="412"/>
    </row>
    <row r="286" spans="2:30" ht="12.75" customHeight="1">
      <c r="B286" s="412"/>
      <c r="C286" s="412"/>
      <c r="D286" s="412"/>
      <c r="E286" s="412"/>
      <c r="F286" s="412"/>
      <c r="G286" s="412"/>
      <c r="H286" s="412"/>
      <c r="I286" s="412"/>
      <c r="J286" s="412"/>
      <c r="K286" s="412"/>
      <c r="L286" s="412"/>
      <c r="M286" s="412"/>
      <c r="N286" s="412"/>
      <c r="O286" s="412"/>
      <c r="P286" s="412"/>
      <c r="Q286" s="412"/>
      <c r="R286" s="412"/>
      <c r="S286" s="412"/>
      <c r="T286" s="412"/>
      <c r="U286" s="412"/>
      <c r="V286" s="412"/>
      <c r="W286" s="412"/>
      <c r="X286" s="412"/>
      <c r="Y286" s="412"/>
      <c r="Z286" s="412"/>
      <c r="AA286" s="412"/>
      <c r="AB286" s="412"/>
      <c r="AC286" s="412"/>
      <c r="AD286" s="412"/>
    </row>
    <row r="287" spans="2:30" ht="12.75" customHeight="1">
      <c r="B287" s="412"/>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c r="Z287" s="412"/>
      <c r="AA287" s="412"/>
      <c r="AB287" s="412"/>
      <c r="AC287" s="412"/>
      <c r="AD287" s="412"/>
    </row>
    <row r="288" spans="2:30" ht="12.75" customHeight="1">
      <c r="B288" s="412"/>
      <c r="C288" s="412"/>
      <c r="D288" s="412"/>
      <c r="E288" s="412"/>
      <c r="F288" s="412"/>
      <c r="G288" s="412"/>
      <c r="H288" s="412"/>
      <c r="I288" s="412"/>
      <c r="J288" s="412"/>
      <c r="K288" s="412"/>
      <c r="L288" s="412"/>
      <c r="M288" s="412"/>
      <c r="N288" s="412"/>
      <c r="O288" s="412"/>
      <c r="P288" s="412"/>
      <c r="Q288" s="412"/>
      <c r="R288" s="412"/>
      <c r="S288" s="412"/>
      <c r="T288" s="412"/>
      <c r="U288" s="412"/>
      <c r="V288" s="412"/>
      <c r="W288" s="412"/>
      <c r="X288" s="412"/>
      <c r="Y288" s="412"/>
      <c r="Z288" s="412"/>
      <c r="AA288" s="412"/>
      <c r="AB288" s="412"/>
      <c r="AC288" s="412"/>
      <c r="AD288" s="412"/>
    </row>
    <row r="289" spans="2:30" ht="12.75" customHeight="1">
      <c r="B289" s="412"/>
      <c r="C289" s="412"/>
      <c r="D289" s="412"/>
      <c r="E289" s="412"/>
      <c r="F289" s="412"/>
      <c r="G289" s="412"/>
      <c r="H289" s="412"/>
      <c r="I289" s="412"/>
      <c r="J289" s="412"/>
      <c r="K289" s="412"/>
      <c r="L289" s="412"/>
      <c r="M289" s="412"/>
      <c r="N289" s="412"/>
      <c r="O289" s="412"/>
      <c r="P289" s="412"/>
      <c r="Q289" s="412"/>
      <c r="R289" s="412"/>
      <c r="S289" s="412"/>
      <c r="T289" s="412"/>
      <c r="U289" s="412"/>
      <c r="V289" s="412"/>
      <c r="W289" s="412"/>
      <c r="X289" s="412"/>
      <c r="Y289" s="412"/>
      <c r="Z289" s="412"/>
      <c r="AA289" s="412"/>
      <c r="AB289" s="412"/>
      <c r="AC289" s="412"/>
      <c r="AD289" s="412"/>
    </row>
    <row r="290" spans="2:30" ht="12.75" customHeight="1">
      <c r="B290" s="412"/>
      <c r="C290" s="412"/>
      <c r="D290" s="412"/>
      <c r="E290" s="412"/>
      <c r="F290" s="412"/>
      <c r="G290" s="412"/>
      <c r="H290" s="412"/>
      <c r="I290" s="412"/>
      <c r="J290" s="412"/>
      <c r="K290" s="412"/>
      <c r="L290" s="412"/>
      <c r="M290" s="412"/>
      <c r="N290" s="412"/>
      <c r="O290" s="412"/>
      <c r="P290" s="412"/>
      <c r="Q290" s="412"/>
      <c r="R290" s="412"/>
      <c r="S290" s="412"/>
      <c r="T290" s="412"/>
      <c r="U290" s="412"/>
      <c r="V290" s="412"/>
      <c r="W290" s="412"/>
      <c r="X290" s="412"/>
      <c r="Y290" s="412"/>
      <c r="Z290" s="412"/>
      <c r="AA290" s="412"/>
      <c r="AB290" s="412"/>
      <c r="AC290" s="412"/>
      <c r="AD290" s="412"/>
    </row>
    <row r="291" spans="2:30" ht="12.75" customHeight="1">
      <c r="B291" s="412"/>
      <c r="C291" s="412"/>
      <c r="D291" s="412"/>
      <c r="E291" s="412"/>
      <c r="F291" s="412"/>
      <c r="G291" s="412"/>
      <c r="H291" s="412"/>
      <c r="I291" s="412"/>
      <c r="J291" s="412"/>
      <c r="K291" s="412"/>
      <c r="L291" s="412"/>
      <c r="M291" s="412"/>
      <c r="N291" s="412"/>
      <c r="O291" s="412"/>
      <c r="P291" s="412"/>
      <c r="Q291" s="412"/>
      <c r="R291" s="412"/>
      <c r="S291" s="412"/>
      <c r="T291" s="412"/>
      <c r="U291" s="412"/>
      <c r="V291" s="412"/>
      <c r="W291" s="412"/>
      <c r="X291" s="412"/>
      <c r="Y291" s="412"/>
      <c r="Z291" s="412"/>
      <c r="AA291" s="412"/>
      <c r="AB291" s="412"/>
      <c r="AC291" s="412"/>
      <c r="AD291" s="412"/>
    </row>
    <row r="292" spans="2:30" ht="12.75" customHeight="1">
      <c r="B292" s="412"/>
      <c r="C292" s="412"/>
      <c r="D292" s="412"/>
      <c r="E292" s="412"/>
      <c r="F292" s="412"/>
      <c r="G292" s="412"/>
      <c r="H292" s="412"/>
      <c r="I292" s="412"/>
      <c r="J292" s="412"/>
      <c r="K292" s="412"/>
      <c r="L292" s="412"/>
      <c r="M292" s="412"/>
      <c r="N292" s="412"/>
      <c r="O292" s="412"/>
      <c r="P292" s="412"/>
      <c r="Q292" s="412"/>
      <c r="R292" s="412"/>
      <c r="S292" s="412"/>
      <c r="T292" s="412"/>
      <c r="U292" s="412"/>
      <c r="V292" s="412"/>
      <c r="W292" s="412"/>
      <c r="X292" s="412"/>
      <c r="Y292" s="412"/>
      <c r="Z292" s="412"/>
      <c r="AA292" s="412"/>
      <c r="AB292" s="412"/>
      <c r="AC292" s="412"/>
      <c r="AD292" s="412"/>
    </row>
    <row r="293" spans="2:30" ht="12.75" customHeight="1">
      <c r="B293" s="412"/>
      <c r="C293" s="412"/>
      <c r="D293" s="412"/>
      <c r="E293" s="412"/>
      <c r="F293" s="412"/>
      <c r="G293" s="412"/>
      <c r="H293" s="412"/>
      <c r="I293" s="412"/>
      <c r="J293" s="412"/>
      <c r="K293" s="412"/>
      <c r="L293" s="412"/>
      <c r="M293" s="412"/>
      <c r="N293" s="412"/>
      <c r="O293" s="412"/>
      <c r="P293" s="412"/>
      <c r="Q293" s="412"/>
      <c r="R293" s="412"/>
      <c r="S293" s="412"/>
      <c r="T293" s="412"/>
      <c r="U293" s="412"/>
      <c r="V293" s="412"/>
      <c r="W293" s="412"/>
      <c r="X293" s="412"/>
      <c r="Y293" s="412"/>
      <c r="Z293" s="412"/>
      <c r="AA293" s="412"/>
      <c r="AB293" s="412"/>
      <c r="AC293" s="412"/>
      <c r="AD293" s="412"/>
    </row>
    <row r="294" spans="2:30" ht="12.75" customHeight="1">
      <c r="B294" s="412"/>
      <c r="C294" s="412"/>
      <c r="D294" s="412"/>
      <c r="E294" s="412"/>
      <c r="F294" s="412"/>
      <c r="G294" s="412"/>
      <c r="H294" s="412"/>
      <c r="I294" s="412"/>
      <c r="J294" s="412"/>
      <c r="K294" s="412"/>
      <c r="L294" s="412"/>
      <c r="M294" s="412"/>
      <c r="N294" s="412"/>
      <c r="O294" s="412"/>
      <c r="P294" s="412"/>
      <c r="Q294" s="412"/>
      <c r="R294" s="412"/>
      <c r="S294" s="412"/>
      <c r="T294" s="412"/>
      <c r="U294" s="412"/>
      <c r="V294" s="412"/>
      <c r="W294" s="412"/>
      <c r="X294" s="412"/>
      <c r="Y294" s="412"/>
      <c r="Z294" s="412"/>
      <c r="AA294" s="412"/>
      <c r="AB294" s="412"/>
      <c r="AC294" s="412"/>
      <c r="AD294" s="412"/>
    </row>
    <row r="295" spans="2:30" ht="12.75" customHeight="1">
      <c r="B295" s="412"/>
      <c r="C295" s="412"/>
      <c r="D295" s="412"/>
      <c r="E295" s="412"/>
      <c r="F295" s="412"/>
      <c r="G295" s="412"/>
      <c r="H295" s="412"/>
      <c r="I295" s="412"/>
      <c r="J295" s="412"/>
      <c r="K295" s="412"/>
      <c r="L295" s="412"/>
      <c r="M295" s="412"/>
      <c r="N295" s="412"/>
      <c r="O295" s="412"/>
      <c r="P295" s="412"/>
      <c r="Q295" s="412"/>
      <c r="R295" s="412"/>
      <c r="S295" s="412"/>
      <c r="T295" s="412"/>
      <c r="U295" s="412"/>
      <c r="V295" s="412"/>
      <c r="W295" s="412"/>
      <c r="X295" s="412"/>
      <c r="Y295" s="412"/>
      <c r="Z295" s="412"/>
      <c r="AA295" s="412"/>
      <c r="AB295" s="412"/>
      <c r="AC295" s="412"/>
      <c r="AD295" s="412"/>
    </row>
    <row r="296" spans="2:30" ht="12.75" customHeight="1">
      <c r="B296" s="412"/>
      <c r="C296" s="412"/>
      <c r="D296" s="412"/>
      <c r="E296" s="412"/>
      <c r="F296" s="412"/>
      <c r="G296" s="412"/>
      <c r="H296" s="412"/>
      <c r="I296" s="412"/>
      <c r="J296" s="412"/>
      <c r="K296" s="412"/>
      <c r="L296" s="412"/>
      <c r="M296" s="412"/>
      <c r="N296" s="412"/>
      <c r="O296" s="412"/>
      <c r="P296" s="412"/>
      <c r="Q296" s="412"/>
      <c r="R296" s="412"/>
      <c r="S296" s="412"/>
      <c r="T296" s="412"/>
      <c r="U296" s="412"/>
      <c r="V296" s="412"/>
      <c r="W296" s="412"/>
      <c r="X296" s="412"/>
      <c r="Y296" s="412"/>
      <c r="Z296" s="412"/>
      <c r="AA296" s="412"/>
      <c r="AB296" s="412"/>
      <c r="AC296" s="412"/>
      <c r="AD296" s="412"/>
    </row>
    <row r="297" spans="2:30" ht="12.75" customHeight="1">
      <c r="B297" s="412"/>
      <c r="C297" s="412"/>
      <c r="D297" s="412"/>
      <c r="E297" s="412"/>
      <c r="F297" s="412"/>
      <c r="G297" s="412"/>
      <c r="H297" s="412"/>
      <c r="I297" s="412"/>
      <c r="J297" s="412"/>
      <c r="K297" s="412"/>
      <c r="L297" s="412"/>
      <c r="M297" s="412"/>
      <c r="N297" s="412"/>
      <c r="O297" s="412"/>
      <c r="P297" s="412"/>
      <c r="Q297" s="412"/>
      <c r="R297" s="412"/>
      <c r="S297" s="412"/>
      <c r="T297" s="412"/>
      <c r="U297" s="412"/>
      <c r="V297" s="412"/>
      <c r="W297" s="412"/>
      <c r="X297" s="412"/>
      <c r="Y297" s="412"/>
      <c r="Z297" s="412"/>
      <c r="AA297" s="412"/>
      <c r="AB297" s="412"/>
      <c r="AC297" s="412"/>
      <c r="AD297" s="412"/>
    </row>
    <row r="298" spans="2:30" ht="12.75" customHeight="1">
      <c r="B298" s="412"/>
      <c r="C298" s="412"/>
      <c r="D298" s="412"/>
      <c r="E298" s="412"/>
      <c r="F298" s="412"/>
      <c r="G298" s="412"/>
      <c r="H298" s="412"/>
      <c r="I298" s="412"/>
      <c r="J298" s="412"/>
      <c r="K298" s="412"/>
      <c r="L298" s="412"/>
      <c r="M298" s="412"/>
      <c r="N298" s="412"/>
      <c r="O298" s="412"/>
      <c r="P298" s="412"/>
      <c r="Q298" s="412"/>
      <c r="R298" s="412"/>
      <c r="S298" s="412"/>
      <c r="T298" s="412"/>
      <c r="U298" s="412"/>
      <c r="V298" s="412"/>
      <c r="W298" s="412"/>
      <c r="X298" s="412"/>
      <c r="Y298" s="412"/>
      <c r="Z298" s="412"/>
      <c r="AA298" s="412"/>
      <c r="AB298" s="412"/>
      <c r="AC298" s="412"/>
      <c r="AD298" s="412"/>
    </row>
    <row r="299" spans="2:30" ht="12.75" customHeight="1">
      <c r="B299" s="412"/>
      <c r="C299" s="412"/>
      <c r="D299" s="412"/>
      <c r="E299" s="412"/>
      <c r="F299" s="412"/>
      <c r="G299" s="412"/>
      <c r="H299" s="412"/>
      <c r="I299" s="412"/>
      <c r="J299" s="412"/>
      <c r="K299" s="412"/>
      <c r="L299" s="412"/>
      <c r="M299" s="412"/>
      <c r="N299" s="412"/>
      <c r="O299" s="412"/>
      <c r="P299" s="412"/>
      <c r="Q299" s="412"/>
      <c r="R299" s="412"/>
      <c r="S299" s="412"/>
      <c r="T299" s="412"/>
      <c r="U299" s="412"/>
      <c r="V299" s="412"/>
      <c r="W299" s="412"/>
      <c r="X299" s="412"/>
      <c r="Y299" s="412"/>
      <c r="Z299" s="412"/>
      <c r="AA299" s="412"/>
      <c r="AB299" s="412"/>
      <c r="AC299" s="412"/>
      <c r="AD299" s="412"/>
    </row>
    <row r="300" spans="2:30" ht="12.75" customHeight="1">
      <c r="B300" s="412"/>
      <c r="C300" s="412"/>
      <c r="D300" s="412"/>
      <c r="E300" s="412"/>
      <c r="F300" s="412"/>
      <c r="G300" s="412"/>
      <c r="H300" s="412"/>
      <c r="I300" s="412"/>
      <c r="J300" s="412"/>
      <c r="K300" s="412"/>
      <c r="L300" s="412"/>
      <c r="M300" s="412"/>
      <c r="N300" s="412"/>
      <c r="O300" s="412"/>
      <c r="P300" s="412"/>
      <c r="Q300" s="412"/>
      <c r="R300" s="412"/>
      <c r="S300" s="412"/>
      <c r="T300" s="412"/>
      <c r="U300" s="412"/>
      <c r="V300" s="412"/>
      <c r="W300" s="412"/>
      <c r="X300" s="412"/>
      <c r="Y300" s="412"/>
      <c r="Z300" s="412"/>
      <c r="AA300" s="412"/>
      <c r="AB300" s="412"/>
      <c r="AC300" s="412"/>
      <c r="AD300" s="412"/>
    </row>
    <row r="301" spans="2:30" ht="12.75" customHeight="1">
      <c r="B301" s="412"/>
      <c r="C301" s="412"/>
      <c r="D301" s="412"/>
      <c r="E301" s="412"/>
      <c r="F301" s="412"/>
      <c r="G301" s="412"/>
      <c r="H301" s="412"/>
      <c r="I301" s="412"/>
      <c r="J301" s="412"/>
      <c r="K301" s="412"/>
      <c r="L301" s="412"/>
      <c r="M301" s="412"/>
      <c r="N301" s="412"/>
      <c r="O301" s="412"/>
      <c r="P301" s="412"/>
      <c r="Q301" s="412"/>
      <c r="R301" s="412"/>
      <c r="S301" s="412"/>
      <c r="T301" s="412"/>
      <c r="U301" s="412"/>
      <c r="V301" s="412"/>
      <c r="W301" s="412"/>
      <c r="X301" s="412"/>
      <c r="Y301" s="412"/>
      <c r="Z301" s="412"/>
      <c r="AA301" s="412"/>
      <c r="AB301" s="412"/>
      <c r="AC301" s="412"/>
      <c r="AD301" s="412"/>
    </row>
    <row r="302" spans="2:30" ht="12.75" customHeight="1">
      <c r="B302" s="412"/>
      <c r="C302" s="412"/>
      <c r="D302" s="412"/>
      <c r="E302" s="412"/>
      <c r="F302" s="412"/>
      <c r="G302" s="412"/>
      <c r="H302" s="412"/>
      <c r="I302" s="412"/>
      <c r="J302" s="412"/>
      <c r="K302" s="412"/>
      <c r="L302" s="412"/>
      <c r="M302" s="412"/>
      <c r="N302" s="412"/>
      <c r="O302" s="412"/>
      <c r="P302" s="412"/>
      <c r="Q302" s="412"/>
      <c r="R302" s="412"/>
      <c r="S302" s="412"/>
      <c r="T302" s="412"/>
      <c r="U302" s="412"/>
      <c r="V302" s="412"/>
      <c r="W302" s="412"/>
      <c r="X302" s="412"/>
      <c r="Y302" s="412"/>
      <c r="Z302" s="412"/>
      <c r="AA302" s="412"/>
      <c r="AB302" s="412"/>
      <c r="AC302" s="412"/>
      <c r="AD302" s="412"/>
    </row>
    <row r="303" spans="2:30" ht="12.75" customHeight="1">
      <c r="B303" s="412"/>
      <c r="C303" s="412"/>
      <c r="D303" s="412"/>
      <c r="E303" s="412"/>
      <c r="F303" s="412"/>
      <c r="G303" s="412"/>
      <c r="H303" s="412"/>
      <c r="I303" s="412"/>
      <c r="J303" s="412"/>
      <c r="K303" s="412"/>
      <c r="L303" s="412"/>
      <c r="M303" s="412"/>
      <c r="N303" s="412"/>
      <c r="O303" s="412"/>
      <c r="P303" s="412"/>
      <c r="Q303" s="412"/>
      <c r="R303" s="412"/>
      <c r="S303" s="412"/>
      <c r="T303" s="412"/>
      <c r="U303" s="412"/>
      <c r="V303" s="412"/>
      <c r="W303" s="412"/>
      <c r="X303" s="412"/>
      <c r="Y303" s="412"/>
      <c r="Z303" s="412"/>
      <c r="AA303" s="412"/>
      <c r="AB303" s="412"/>
      <c r="AC303" s="412"/>
      <c r="AD303" s="412"/>
    </row>
    <row r="304" spans="2:30" ht="12.75" customHeight="1">
      <c r="B304" s="412"/>
      <c r="C304" s="412"/>
      <c r="D304" s="412"/>
      <c r="E304" s="412"/>
      <c r="F304" s="412"/>
      <c r="G304" s="412"/>
      <c r="H304" s="412"/>
      <c r="I304" s="412"/>
      <c r="J304" s="412"/>
      <c r="K304" s="412"/>
      <c r="L304" s="412"/>
      <c r="M304" s="412"/>
      <c r="N304" s="412"/>
      <c r="O304" s="412"/>
      <c r="P304" s="412"/>
      <c r="Q304" s="412"/>
      <c r="R304" s="412"/>
      <c r="S304" s="412"/>
      <c r="T304" s="412"/>
      <c r="U304" s="412"/>
      <c r="V304" s="412"/>
      <c r="W304" s="412"/>
      <c r="X304" s="412"/>
      <c r="Y304" s="412"/>
      <c r="Z304" s="412"/>
      <c r="AA304" s="412"/>
      <c r="AB304" s="412"/>
      <c r="AC304" s="412"/>
      <c r="AD304" s="412"/>
    </row>
    <row r="305" spans="2:30" ht="12.75" customHeight="1">
      <c r="B305" s="412"/>
      <c r="C305" s="412"/>
      <c r="D305" s="412"/>
      <c r="E305" s="412"/>
      <c r="F305" s="412"/>
      <c r="G305" s="412"/>
      <c r="H305" s="412"/>
      <c r="I305" s="412"/>
      <c r="J305" s="412"/>
      <c r="K305" s="412"/>
      <c r="L305" s="412"/>
      <c r="M305" s="412"/>
      <c r="N305" s="412"/>
      <c r="O305" s="412"/>
      <c r="P305" s="412"/>
      <c r="Q305" s="412"/>
      <c r="R305" s="412"/>
      <c r="S305" s="412"/>
      <c r="T305" s="412"/>
      <c r="U305" s="412"/>
      <c r="V305" s="412"/>
      <c r="W305" s="412"/>
      <c r="X305" s="412"/>
      <c r="Y305" s="412"/>
      <c r="Z305" s="412"/>
      <c r="AA305" s="412"/>
      <c r="AB305" s="412"/>
      <c r="AC305" s="412"/>
      <c r="AD305" s="412"/>
    </row>
    <row r="306" spans="2:30" ht="12.75" customHeight="1">
      <c r="B306" s="412"/>
      <c r="C306" s="412"/>
      <c r="D306" s="412"/>
      <c r="E306" s="412"/>
      <c r="F306" s="412"/>
      <c r="G306" s="412"/>
      <c r="H306" s="412"/>
      <c r="I306" s="412"/>
      <c r="J306" s="412"/>
      <c r="K306" s="412"/>
      <c r="L306" s="412"/>
      <c r="M306" s="412"/>
      <c r="N306" s="412"/>
      <c r="O306" s="412"/>
      <c r="P306" s="412"/>
      <c r="Q306" s="412"/>
      <c r="R306" s="412"/>
      <c r="S306" s="412"/>
      <c r="T306" s="412"/>
      <c r="U306" s="412"/>
      <c r="V306" s="412"/>
      <c r="W306" s="412"/>
      <c r="X306" s="412"/>
      <c r="Y306" s="412"/>
      <c r="Z306" s="412"/>
      <c r="AA306" s="412"/>
      <c r="AB306" s="412"/>
      <c r="AC306" s="412"/>
      <c r="AD306" s="412"/>
    </row>
    <row r="307" spans="2:30" ht="12.75" customHeight="1">
      <c r="B307" s="412"/>
      <c r="C307" s="412"/>
      <c r="D307" s="412"/>
      <c r="E307" s="412"/>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row>
    <row r="308" spans="2:30" ht="12.75" customHeight="1">
      <c r="B308" s="412"/>
      <c r="C308" s="412"/>
      <c r="D308" s="412"/>
      <c r="E308" s="412"/>
      <c r="F308" s="412"/>
      <c r="G308" s="412"/>
      <c r="H308" s="412"/>
      <c r="I308" s="412"/>
      <c r="J308" s="412"/>
      <c r="K308" s="412"/>
      <c r="L308" s="412"/>
      <c r="M308" s="412"/>
      <c r="N308" s="412"/>
      <c r="O308" s="412"/>
      <c r="P308" s="412"/>
      <c r="Q308" s="412"/>
      <c r="R308" s="412"/>
      <c r="S308" s="412"/>
      <c r="T308" s="412"/>
      <c r="U308" s="412"/>
      <c r="V308" s="412"/>
      <c r="W308" s="412"/>
      <c r="X308" s="412"/>
      <c r="Y308" s="412"/>
      <c r="Z308" s="412"/>
      <c r="AA308" s="412"/>
      <c r="AB308" s="412"/>
      <c r="AC308" s="412"/>
      <c r="AD308" s="412"/>
    </row>
    <row r="309" spans="2:30" ht="12.75" customHeight="1">
      <c r="B309" s="412"/>
      <c r="C309" s="412"/>
      <c r="D309" s="412"/>
      <c r="E309" s="412"/>
      <c r="F309" s="412"/>
      <c r="G309" s="412"/>
      <c r="H309" s="412"/>
      <c r="I309" s="412"/>
      <c r="J309" s="412"/>
      <c r="K309" s="412"/>
      <c r="L309" s="412"/>
      <c r="M309" s="412"/>
      <c r="N309" s="412"/>
      <c r="O309" s="412"/>
      <c r="P309" s="412"/>
      <c r="Q309" s="412"/>
      <c r="R309" s="412"/>
      <c r="S309" s="412"/>
      <c r="T309" s="412"/>
      <c r="U309" s="412"/>
      <c r="V309" s="412"/>
      <c r="W309" s="412"/>
      <c r="X309" s="412"/>
      <c r="Y309" s="412"/>
      <c r="Z309" s="412"/>
      <c r="AA309" s="412"/>
      <c r="AB309" s="412"/>
      <c r="AC309" s="412"/>
      <c r="AD309" s="412"/>
    </row>
    <row r="310" spans="2:30" ht="12.75" customHeight="1">
      <c r="B310" s="412"/>
      <c r="C310" s="412"/>
      <c r="D310" s="412"/>
      <c r="E310" s="412"/>
      <c r="F310" s="412"/>
      <c r="G310" s="412"/>
      <c r="H310" s="412"/>
      <c r="I310" s="412"/>
      <c r="J310" s="412"/>
      <c r="K310" s="412"/>
      <c r="L310" s="412"/>
      <c r="M310" s="412"/>
      <c r="N310" s="412"/>
      <c r="O310" s="412"/>
      <c r="P310" s="412"/>
      <c r="Q310" s="412"/>
      <c r="R310" s="412"/>
      <c r="S310" s="412"/>
      <c r="T310" s="412"/>
      <c r="U310" s="412"/>
      <c r="V310" s="412"/>
      <c r="W310" s="412"/>
      <c r="X310" s="412"/>
      <c r="Y310" s="412"/>
      <c r="Z310" s="412"/>
      <c r="AA310" s="412"/>
      <c r="AB310" s="412"/>
      <c r="AC310" s="412"/>
      <c r="AD310" s="412"/>
    </row>
    <row r="311" spans="2:30" ht="12.75" customHeight="1">
      <c r="B311" s="412"/>
      <c r="C311" s="412"/>
      <c r="D311" s="412"/>
      <c r="E311" s="412"/>
      <c r="F311" s="412"/>
      <c r="G311" s="412"/>
      <c r="H311" s="412"/>
      <c r="I311" s="412"/>
      <c r="J311" s="412"/>
      <c r="K311" s="412"/>
      <c r="L311" s="412"/>
      <c r="M311" s="412"/>
      <c r="N311" s="412"/>
      <c r="O311" s="412"/>
      <c r="P311" s="412"/>
      <c r="Q311" s="412"/>
      <c r="R311" s="412"/>
      <c r="S311" s="412"/>
      <c r="T311" s="412"/>
      <c r="U311" s="412"/>
      <c r="V311" s="412"/>
      <c r="W311" s="412"/>
      <c r="X311" s="412"/>
      <c r="Y311" s="412"/>
      <c r="Z311" s="412"/>
      <c r="AA311" s="412"/>
      <c r="AB311" s="412"/>
      <c r="AC311" s="412"/>
      <c r="AD311" s="412"/>
    </row>
    <row r="312" spans="2:30" ht="12.75" customHeight="1">
      <c r="B312" s="412"/>
      <c r="C312" s="412"/>
      <c r="D312" s="412"/>
      <c r="E312" s="412"/>
      <c r="F312" s="412"/>
      <c r="G312" s="412"/>
      <c r="H312" s="412"/>
      <c r="I312" s="412"/>
      <c r="J312" s="412"/>
      <c r="K312" s="412"/>
      <c r="L312" s="412"/>
      <c r="M312" s="412"/>
      <c r="N312" s="412"/>
      <c r="O312" s="412"/>
      <c r="P312" s="412"/>
      <c r="Q312" s="412"/>
      <c r="R312" s="412"/>
      <c r="S312" s="412"/>
      <c r="T312" s="412"/>
      <c r="U312" s="412"/>
      <c r="V312" s="412"/>
      <c r="W312" s="412"/>
      <c r="X312" s="412"/>
      <c r="Y312" s="412"/>
      <c r="Z312" s="412"/>
      <c r="AA312" s="412"/>
      <c r="AB312" s="412"/>
      <c r="AC312" s="412"/>
      <c r="AD312" s="412"/>
    </row>
    <row r="313" spans="2:30" ht="12.75" customHeight="1">
      <c r="B313" s="412"/>
      <c r="C313" s="412"/>
      <c r="D313" s="412"/>
      <c r="E313" s="412"/>
      <c r="F313" s="412"/>
      <c r="G313" s="412"/>
      <c r="H313" s="412"/>
      <c r="I313" s="412"/>
      <c r="J313" s="412"/>
      <c r="K313" s="412"/>
      <c r="L313" s="412"/>
      <c r="M313" s="412"/>
      <c r="N313" s="412"/>
      <c r="O313" s="412"/>
      <c r="P313" s="412"/>
      <c r="Q313" s="412"/>
      <c r="R313" s="412"/>
      <c r="S313" s="412"/>
      <c r="T313" s="412"/>
      <c r="U313" s="412"/>
      <c r="V313" s="412"/>
      <c r="W313" s="412"/>
      <c r="X313" s="412"/>
      <c r="Y313" s="412"/>
      <c r="Z313" s="412"/>
      <c r="AA313" s="412"/>
      <c r="AB313" s="412"/>
      <c r="AC313" s="412"/>
      <c r="AD313" s="412"/>
    </row>
    <row r="314" spans="2:30" ht="12.75" customHeight="1">
      <c r="B314" s="412"/>
      <c r="C314" s="412"/>
      <c r="D314" s="412"/>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row>
    <row r="315" spans="2:30" ht="12.75" customHeight="1">
      <c r="B315" s="412"/>
      <c r="C315" s="412"/>
      <c r="D315" s="412"/>
      <c r="E315" s="412"/>
      <c r="F315" s="412"/>
      <c r="G315" s="412"/>
      <c r="H315" s="412"/>
      <c r="I315" s="412"/>
      <c r="J315" s="412"/>
      <c r="K315" s="412"/>
      <c r="L315" s="412"/>
      <c r="M315" s="412"/>
      <c r="N315" s="412"/>
      <c r="O315" s="412"/>
      <c r="P315" s="412"/>
      <c r="Q315" s="412"/>
      <c r="R315" s="412"/>
      <c r="S315" s="412"/>
      <c r="T315" s="412"/>
      <c r="U315" s="412"/>
      <c r="V315" s="412"/>
      <c r="W315" s="412"/>
      <c r="X315" s="412"/>
      <c r="Y315" s="412"/>
      <c r="Z315" s="412"/>
      <c r="AA315" s="412"/>
      <c r="AB315" s="412"/>
      <c r="AC315" s="412"/>
      <c r="AD315" s="412"/>
    </row>
    <row r="316" spans="2:30" ht="12.75" customHeight="1">
      <c r="B316" s="412"/>
      <c r="C316" s="412"/>
      <c r="D316" s="412"/>
      <c r="E316" s="412"/>
      <c r="F316" s="412"/>
      <c r="G316" s="412"/>
      <c r="H316" s="412"/>
      <c r="I316" s="412"/>
      <c r="J316" s="412"/>
      <c r="K316" s="412"/>
      <c r="L316" s="412"/>
      <c r="M316" s="412"/>
      <c r="N316" s="412"/>
      <c r="O316" s="412"/>
      <c r="P316" s="412"/>
      <c r="Q316" s="412"/>
      <c r="R316" s="412"/>
      <c r="S316" s="412"/>
      <c r="T316" s="412"/>
      <c r="U316" s="412"/>
      <c r="V316" s="412"/>
      <c r="W316" s="412"/>
      <c r="X316" s="412"/>
      <c r="Y316" s="412"/>
      <c r="Z316" s="412"/>
      <c r="AA316" s="412"/>
      <c r="AB316" s="412"/>
      <c r="AC316" s="412"/>
      <c r="AD316" s="412"/>
    </row>
    <row r="317" spans="2:30" ht="12.75" customHeight="1">
      <c r="B317" s="412"/>
      <c r="C317" s="412"/>
      <c r="D317" s="412"/>
      <c r="E317" s="412"/>
      <c r="F317" s="412"/>
      <c r="G317" s="412"/>
      <c r="H317" s="412"/>
      <c r="I317" s="412"/>
      <c r="J317" s="412"/>
      <c r="K317" s="412"/>
      <c r="L317" s="412"/>
      <c r="M317" s="412"/>
      <c r="N317" s="412"/>
      <c r="O317" s="412"/>
      <c r="P317" s="412"/>
      <c r="Q317" s="412"/>
      <c r="R317" s="412"/>
      <c r="S317" s="412"/>
      <c r="T317" s="412"/>
      <c r="U317" s="412"/>
      <c r="V317" s="412"/>
      <c r="W317" s="412"/>
      <c r="X317" s="412"/>
      <c r="Y317" s="412"/>
      <c r="Z317" s="412"/>
      <c r="AA317" s="412"/>
      <c r="AB317" s="412"/>
      <c r="AC317" s="412"/>
      <c r="AD317" s="412"/>
    </row>
    <row r="318" spans="2:30" ht="12.75" customHeight="1">
      <c r="B318" s="412"/>
      <c r="C318" s="412"/>
      <c r="D318" s="412"/>
      <c r="E318" s="412"/>
      <c r="F318" s="412"/>
      <c r="G318" s="412"/>
      <c r="H318" s="412"/>
      <c r="I318" s="412"/>
      <c r="J318" s="412"/>
      <c r="K318" s="412"/>
      <c r="L318" s="412"/>
      <c r="M318" s="412"/>
      <c r="N318" s="412"/>
      <c r="O318" s="412"/>
      <c r="P318" s="412"/>
      <c r="Q318" s="412"/>
      <c r="R318" s="412"/>
      <c r="S318" s="412"/>
      <c r="T318" s="412"/>
      <c r="U318" s="412"/>
      <c r="V318" s="412"/>
      <c r="W318" s="412"/>
      <c r="X318" s="412"/>
      <c r="Y318" s="412"/>
      <c r="Z318" s="412"/>
      <c r="AA318" s="412"/>
      <c r="AB318" s="412"/>
      <c r="AC318" s="412"/>
      <c r="AD318" s="412"/>
    </row>
    <row r="319" spans="2:30" ht="12.75" customHeight="1">
      <c r="B319" s="412"/>
      <c r="C319" s="412"/>
      <c r="D319" s="412"/>
      <c r="E319" s="412"/>
      <c r="F319" s="412"/>
      <c r="G319" s="412"/>
      <c r="H319" s="412"/>
      <c r="I319" s="412"/>
      <c r="J319" s="412"/>
      <c r="K319" s="412"/>
      <c r="L319" s="412"/>
      <c r="M319" s="412"/>
      <c r="N319" s="412"/>
      <c r="O319" s="412"/>
      <c r="P319" s="412"/>
      <c r="Q319" s="412"/>
      <c r="R319" s="412"/>
      <c r="S319" s="412"/>
      <c r="T319" s="412"/>
      <c r="U319" s="412"/>
      <c r="V319" s="412"/>
      <c r="W319" s="412"/>
      <c r="X319" s="412"/>
      <c r="Y319" s="412"/>
      <c r="Z319" s="412"/>
      <c r="AA319" s="412"/>
      <c r="AB319" s="412"/>
      <c r="AC319" s="412"/>
      <c r="AD319" s="412"/>
    </row>
    <row r="320" spans="2:30" ht="12.75" customHeight="1">
      <c r="B320" s="412"/>
      <c r="C320" s="412"/>
      <c r="D320" s="412"/>
      <c r="E320" s="412"/>
      <c r="F320" s="412"/>
      <c r="G320" s="412"/>
      <c r="H320" s="412"/>
      <c r="I320" s="412"/>
      <c r="J320" s="412"/>
      <c r="K320" s="412"/>
      <c r="L320" s="412"/>
      <c r="M320" s="412"/>
      <c r="N320" s="412"/>
      <c r="O320" s="412"/>
      <c r="P320" s="412"/>
      <c r="Q320" s="412"/>
      <c r="R320" s="412"/>
      <c r="S320" s="412"/>
      <c r="T320" s="412"/>
      <c r="U320" s="412"/>
      <c r="V320" s="412"/>
      <c r="W320" s="412"/>
      <c r="X320" s="412"/>
      <c r="Y320" s="412"/>
      <c r="Z320" s="412"/>
      <c r="AA320" s="412"/>
      <c r="AB320" s="412"/>
      <c r="AC320" s="412"/>
      <c r="AD320" s="412"/>
    </row>
    <row r="321" spans="2:30" ht="12.75" customHeight="1">
      <c r="B321" s="412"/>
      <c r="C321" s="412"/>
      <c r="D321" s="412"/>
      <c r="E321" s="412"/>
      <c r="F321" s="412"/>
      <c r="G321" s="412"/>
      <c r="H321" s="412"/>
      <c r="I321" s="412"/>
      <c r="J321" s="412"/>
      <c r="K321" s="412"/>
      <c r="L321" s="412"/>
      <c r="M321" s="412"/>
      <c r="N321" s="412"/>
      <c r="O321" s="412"/>
      <c r="P321" s="412"/>
      <c r="Q321" s="412"/>
      <c r="R321" s="412"/>
      <c r="S321" s="412"/>
      <c r="T321" s="412"/>
      <c r="U321" s="412"/>
      <c r="V321" s="412"/>
      <c r="W321" s="412"/>
      <c r="X321" s="412"/>
      <c r="Y321" s="412"/>
      <c r="Z321" s="412"/>
      <c r="AA321" s="412"/>
      <c r="AB321" s="412"/>
      <c r="AC321" s="412"/>
      <c r="AD321" s="412"/>
    </row>
    <row r="322" spans="2:30" ht="12.75" customHeight="1">
      <c r="B322" s="412"/>
      <c r="C322" s="412"/>
      <c r="D322" s="412"/>
      <c r="E322" s="412"/>
      <c r="F322" s="412"/>
      <c r="G322" s="412"/>
      <c r="H322" s="412"/>
      <c r="I322" s="412"/>
      <c r="J322" s="412"/>
      <c r="K322" s="412"/>
      <c r="L322" s="412"/>
      <c r="M322" s="412"/>
      <c r="N322" s="412"/>
      <c r="O322" s="412"/>
      <c r="P322" s="412"/>
      <c r="Q322" s="412"/>
      <c r="R322" s="412"/>
      <c r="S322" s="412"/>
      <c r="T322" s="412"/>
      <c r="U322" s="412"/>
      <c r="V322" s="412"/>
      <c r="W322" s="412"/>
      <c r="X322" s="412"/>
      <c r="Y322" s="412"/>
      <c r="Z322" s="412"/>
      <c r="AA322" s="412"/>
      <c r="AB322" s="412"/>
      <c r="AC322" s="412"/>
      <c r="AD322" s="412"/>
    </row>
    <row r="323" spans="2:30" ht="12.75" customHeight="1">
      <c r="B323" s="412"/>
      <c r="C323" s="412"/>
      <c r="D323" s="412"/>
      <c r="E323" s="412"/>
      <c r="F323" s="412"/>
      <c r="G323" s="412"/>
      <c r="H323" s="412"/>
      <c r="I323" s="412"/>
      <c r="J323" s="412"/>
      <c r="K323" s="412"/>
      <c r="L323" s="412"/>
      <c r="M323" s="412"/>
      <c r="N323" s="412"/>
      <c r="O323" s="412"/>
      <c r="P323" s="412"/>
      <c r="Q323" s="412"/>
      <c r="R323" s="412"/>
      <c r="S323" s="412"/>
      <c r="T323" s="412"/>
      <c r="U323" s="412"/>
      <c r="V323" s="412"/>
      <c r="W323" s="412"/>
      <c r="X323" s="412"/>
      <c r="Y323" s="412"/>
      <c r="Z323" s="412"/>
      <c r="AA323" s="412"/>
      <c r="AB323" s="412"/>
      <c r="AC323" s="412"/>
      <c r="AD323" s="412"/>
    </row>
    <row r="324" spans="2:30" ht="12.75" customHeight="1">
      <c r="B324" s="412"/>
      <c r="C324" s="412"/>
      <c r="D324" s="412"/>
      <c r="E324" s="412"/>
      <c r="F324" s="412"/>
      <c r="G324" s="412"/>
      <c r="H324" s="412"/>
      <c r="I324" s="412"/>
      <c r="J324" s="412"/>
      <c r="K324" s="412"/>
      <c r="L324" s="412"/>
      <c r="M324" s="412"/>
      <c r="N324" s="412"/>
      <c r="O324" s="412"/>
      <c r="P324" s="412"/>
      <c r="Q324" s="412"/>
      <c r="R324" s="412"/>
      <c r="S324" s="412"/>
      <c r="T324" s="412"/>
      <c r="U324" s="412"/>
      <c r="V324" s="412"/>
      <c r="W324" s="412"/>
      <c r="X324" s="412"/>
      <c r="Y324" s="412"/>
      <c r="Z324" s="412"/>
      <c r="AA324" s="412"/>
      <c r="AB324" s="412"/>
      <c r="AC324" s="412"/>
      <c r="AD324" s="412"/>
    </row>
    <row r="325" spans="2:30" ht="12.75" customHeight="1">
      <c r="B325" s="412"/>
      <c r="C325" s="412"/>
      <c r="D325" s="412"/>
      <c r="E325" s="412"/>
      <c r="F325" s="412"/>
      <c r="G325" s="412"/>
      <c r="H325" s="412"/>
      <c r="I325" s="412"/>
      <c r="J325" s="412"/>
      <c r="K325" s="412"/>
      <c r="L325" s="412"/>
      <c r="M325" s="412"/>
      <c r="N325" s="412"/>
      <c r="O325" s="412"/>
      <c r="P325" s="412"/>
      <c r="Q325" s="412"/>
      <c r="R325" s="412"/>
      <c r="S325" s="412"/>
      <c r="T325" s="412"/>
      <c r="U325" s="412"/>
      <c r="V325" s="412"/>
      <c r="W325" s="412"/>
      <c r="X325" s="412"/>
      <c r="Y325" s="412"/>
      <c r="Z325" s="412"/>
      <c r="AA325" s="412"/>
      <c r="AB325" s="412"/>
      <c r="AC325" s="412"/>
      <c r="AD325" s="412"/>
    </row>
    <row r="326" spans="2:30" ht="12.75" customHeight="1">
      <c r="B326" s="412"/>
      <c r="C326" s="412"/>
      <c r="D326" s="412"/>
      <c r="E326" s="412"/>
      <c r="F326" s="412"/>
      <c r="G326" s="412"/>
      <c r="H326" s="412"/>
      <c r="I326" s="412"/>
      <c r="J326" s="412"/>
      <c r="K326" s="412"/>
      <c r="L326" s="412"/>
      <c r="M326" s="412"/>
      <c r="N326" s="412"/>
      <c r="O326" s="412"/>
      <c r="P326" s="412"/>
      <c r="Q326" s="412"/>
      <c r="R326" s="412"/>
      <c r="S326" s="412"/>
      <c r="T326" s="412"/>
      <c r="U326" s="412"/>
      <c r="V326" s="412"/>
      <c r="W326" s="412"/>
      <c r="X326" s="412"/>
      <c r="Y326" s="412"/>
      <c r="Z326" s="412"/>
      <c r="AA326" s="412"/>
      <c r="AB326" s="412"/>
      <c r="AC326" s="412"/>
      <c r="AD326" s="412"/>
    </row>
    <row r="327" spans="2:30" ht="12.75" customHeight="1">
      <c r="B327" s="412"/>
      <c r="C327" s="412"/>
      <c r="D327" s="412"/>
      <c r="E327" s="412"/>
      <c r="F327" s="412"/>
      <c r="G327" s="412"/>
      <c r="H327" s="412"/>
      <c r="I327" s="412"/>
      <c r="J327" s="412"/>
      <c r="K327" s="412"/>
      <c r="L327" s="412"/>
      <c r="M327" s="412"/>
      <c r="N327" s="412"/>
      <c r="O327" s="412"/>
      <c r="P327" s="412"/>
      <c r="Q327" s="412"/>
      <c r="R327" s="412"/>
      <c r="S327" s="412"/>
      <c r="T327" s="412"/>
      <c r="U327" s="412"/>
      <c r="V327" s="412"/>
      <c r="W327" s="412"/>
      <c r="X327" s="412"/>
      <c r="Y327" s="412"/>
      <c r="Z327" s="412"/>
      <c r="AA327" s="412"/>
      <c r="AB327" s="412"/>
      <c r="AC327" s="412"/>
      <c r="AD327" s="412"/>
    </row>
    <row r="328" spans="2:30" ht="12.75" customHeight="1">
      <c r="B328" s="412"/>
      <c r="C328" s="412"/>
      <c r="D328" s="412"/>
      <c r="E328" s="412"/>
      <c r="F328" s="412"/>
      <c r="G328" s="412"/>
      <c r="H328" s="412"/>
      <c r="I328" s="412"/>
      <c r="J328" s="412"/>
      <c r="K328" s="412"/>
      <c r="L328" s="412"/>
      <c r="M328" s="412"/>
      <c r="N328" s="412"/>
      <c r="O328" s="412"/>
      <c r="P328" s="412"/>
      <c r="Q328" s="412"/>
      <c r="R328" s="412"/>
      <c r="S328" s="412"/>
      <c r="T328" s="412"/>
      <c r="U328" s="412"/>
      <c r="V328" s="412"/>
      <c r="W328" s="412"/>
      <c r="X328" s="412"/>
      <c r="Y328" s="412"/>
      <c r="Z328" s="412"/>
      <c r="AA328" s="412"/>
      <c r="AB328" s="412"/>
      <c r="AC328" s="412"/>
      <c r="AD328" s="412"/>
    </row>
    <row r="329" spans="2:30" ht="12.75" customHeight="1">
      <c r="B329" s="412"/>
      <c r="C329" s="412"/>
      <c r="D329" s="412"/>
      <c r="E329" s="412"/>
      <c r="F329" s="412"/>
      <c r="G329" s="412"/>
      <c r="H329" s="412"/>
      <c r="I329" s="412"/>
      <c r="J329" s="412"/>
      <c r="K329" s="412"/>
      <c r="L329" s="412"/>
      <c r="M329" s="412"/>
      <c r="N329" s="412"/>
      <c r="O329" s="412"/>
      <c r="P329" s="412"/>
      <c r="Q329" s="412"/>
      <c r="R329" s="412"/>
      <c r="S329" s="412"/>
      <c r="T329" s="412"/>
      <c r="U329" s="412"/>
      <c r="V329" s="412"/>
      <c r="W329" s="412"/>
      <c r="X329" s="412"/>
      <c r="Y329" s="412"/>
      <c r="Z329" s="412"/>
      <c r="AA329" s="412"/>
      <c r="AB329" s="412"/>
      <c r="AC329" s="412"/>
      <c r="AD329" s="412"/>
    </row>
    <row r="330" spans="2:30" ht="12.75" customHeight="1">
      <c r="B330" s="412"/>
      <c r="C330" s="412"/>
      <c r="D330" s="412"/>
      <c r="E330" s="412"/>
      <c r="F330" s="412"/>
      <c r="G330" s="412"/>
      <c r="H330" s="412"/>
      <c r="I330" s="412"/>
      <c r="J330" s="412"/>
      <c r="K330" s="412"/>
      <c r="L330" s="412"/>
      <c r="M330" s="412"/>
      <c r="N330" s="412"/>
      <c r="O330" s="412"/>
      <c r="P330" s="412"/>
      <c r="Q330" s="412"/>
      <c r="R330" s="412"/>
      <c r="S330" s="412"/>
      <c r="T330" s="412"/>
      <c r="U330" s="412"/>
      <c r="V330" s="412"/>
      <c r="W330" s="412"/>
      <c r="X330" s="412"/>
      <c r="Y330" s="412"/>
      <c r="Z330" s="412"/>
      <c r="AA330" s="412"/>
      <c r="AB330" s="412"/>
      <c r="AC330" s="412"/>
      <c r="AD330" s="412"/>
    </row>
    <row r="331" spans="2:30" ht="12.75" customHeight="1">
      <c r="B331" s="412"/>
      <c r="C331" s="412"/>
      <c r="D331" s="412"/>
      <c r="E331" s="412"/>
      <c r="F331" s="412"/>
      <c r="G331" s="412"/>
      <c r="H331" s="412"/>
      <c r="I331" s="412"/>
      <c r="J331" s="412"/>
      <c r="K331" s="412"/>
      <c r="L331" s="412"/>
      <c r="M331" s="412"/>
      <c r="N331" s="412"/>
      <c r="O331" s="412"/>
      <c r="P331" s="412"/>
      <c r="Q331" s="412"/>
      <c r="R331" s="412"/>
      <c r="S331" s="412"/>
      <c r="T331" s="412"/>
      <c r="U331" s="412"/>
      <c r="V331" s="412"/>
      <c r="W331" s="412"/>
      <c r="X331" s="412"/>
      <c r="Y331" s="412"/>
      <c r="Z331" s="412"/>
      <c r="AA331" s="412"/>
      <c r="AB331" s="412"/>
      <c r="AC331" s="412"/>
      <c r="AD331" s="412"/>
    </row>
    <row r="332" spans="2:30" ht="12.75" customHeight="1">
      <c r="B332" s="412"/>
      <c r="C332" s="412"/>
      <c r="D332" s="412"/>
      <c r="E332" s="412"/>
      <c r="F332" s="412"/>
      <c r="G332" s="412"/>
      <c r="H332" s="412"/>
      <c r="I332" s="412"/>
      <c r="J332" s="412"/>
      <c r="K332" s="412"/>
      <c r="L332" s="412"/>
      <c r="M332" s="412"/>
      <c r="N332" s="412"/>
      <c r="O332" s="412"/>
      <c r="P332" s="412"/>
      <c r="Q332" s="412"/>
      <c r="R332" s="412"/>
      <c r="S332" s="412"/>
      <c r="T332" s="412"/>
      <c r="U332" s="412"/>
      <c r="V332" s="412"/>
      <c r="W332" s="412"/>
      <c r="X332" s="412"/>
      <c r="Y332" s="412"/>
      <c r="Z332" s="412"/>
      <c r="AA332" s="412"/>
      <c r="AB332" s="412"/>
      <c r="AC332" s="412"/>
      <c r="AD332" s="412"/>
    </row>
    <row r="333" spans="2:30" ht="12.75" customHeight="1">
      <c r="B333" s="412"/>
      <c r="C333" s="412"/>
      <c r="D333" s="412"/>
      <c r="E333" s="412"/>
      <c r="F333" s="412"/>
      <c r="G333" s="412"/>
      <c r="H333" s="412"/>
      <c r="I333" s="412"/>
      <c r="J333" s="412"/>
      <c r="K333" s="412"/>
      <c r="L333" s="412"/>
      <c r="M333" s="412"/>
      <c r="N333" s="412"/>
      <c r="O333" s="412"/>
      <c r="P333" s="412"/>
      <c r="Q333" s="412"/>
      <c r="R333" s="412"/>
      <c r="S333" s="412"/>
      <c r="T333" s="412"/>
      <c r="U333" s="412"/>
      <c r="V333" s="412"/>
      <c r="W333" s="412"/>
      <c r="X333" s="412"/>
      <c r="Y333" s="412"/>
      <c r="Z333" s="412"/>
      <c r="AA333" s="412"/>
      <c r="AB333" s="412"/>
      <c r="AC333" s="412"/>
      <c r="AD333" s="412"/>
    </row>
    <row r="334" spans="2:30" ht="12.75" customHeight="1">
      <c r="B334" s="412"/>
      <c r="C334" s="412"/>
      <c r="D334" s="412"/>
      <c r="E334" s="412"/>
      <c r="F334" s="412"/>
      <c r="G334" s="412"/>
      <c r="H334" s="412"/>
      <c r="I334" s="412"/>
      <c r="J334" s="412"/>
      <c r="K334" s="412"/>
      <c r="L334" s="412"/>
      <c r="M334" s="412"/>
      <c r="N334" s="412"/>
      <c r="O334" s="412"/>
      <c r="P334" s="412"/>
      <c r="Q334" s="412"/>
      <c r="R334" s="412"/>
      <c r="S334" s="412"/>
      <c r="T334" s="412"/>
      <c r="U334" s="412"/>
      <c r="V334" s="412"/>
      <c r="W334" s="412"/>
      <c r="X334" s="412"/>
      <c r="Y334" s="412"/>
      <c r="Z334" s="412"/>
      <c r="AA334" s="412"/>
      <c r="AB334" s="412"/>
      <c r="AC334" s="412"/>
      <c r="AD334" s="412"/>
    </row>
    <row r="335" spans="2:30" ht="12.75" customHeight="1">
      <c r="B335" s="412"/>
      <c r="C335" s="412"/>
      <c r="D335" s="412"/>
      <c r="E335" s="412"/>
      <c r="F335" s="412"/>
      <c r="G335" s="412"/>
      <c r="H335" s="412"/>
      <c r="I335" s="412"/>
      <c r="J335" s="412"/>
      <c r="K335" s="412"/>
      <c r="L335" s="412"/>
      <c r="M335" s="412"/>
      <c r="N335" s="412"/>
      <c r="O335" s="412"/>
      <c r="P335" s="412"/>
      <c r="Q335" s="412"/>
      <c r="R335" s="412"/>
      <c r="S335" s="412"/>
      <c r="T335" s="412"/>
      <c r="U335" s="412"/>
      <c r="V335" s="412"/>
      <c r="W335" s="412"/>
      <c r="X335" s="412"/>
      <c r="Y335" s="412"/>
      <c r="Z335" s="412"/>
      <c r="AA335" s="412"/>
      <c r="AB335" s="412"/>
      <c r="AC335" s="412"/>
      <c r="AD335" s="412"/>
    </row>
    <row r="336" spans="2:30" ht="12.75" customHeight="1">
      <c r="B336" s="412"/>
      <c r="C336" s="412"/>
      <c r="D336" s="412"/>
      <c r="E336" s="412"/>
      <c r="F336" s="412"/>
      <c r="G336" s="412"/>
      <c r="H336" s="412"/>
      <c r="I336" s="412"/>
      <c r="J336" s="412"/>
      <c r="K336" s="412"/>
      <c r="L336" s="412"/>
      <c r="M336" s="412"/>
      <c r="N336" s="412"/>
      <c r="O336" s="412"/>
      <c r="P336" s="412"/>
      <c r="Q336" s="412"/>
      <c r="R336" s="412"/>
      <c r="S336" s="412"/>
      <c r="T336" s="412"/>
      <c r="U336" s="412"/>
      <c r="V336" s="412"/>
      <c r="W336" s="412"/>
      <c r="X336" s="412"/>
      <c r="Y336" s="412"/>
      <c r="Z336" s="412"/>
      <c r="AA336" s="412"/>
      <c r="AB336" s="412"/>
      <c r="AC336" s="412"/>
      <c r="AD336" s="412"/>
    </row>
    <row r="337" spans="2:30" ht="12.75" customHeight="1">
      <c r="B337" s="412"/>
      <c r="C337" s="412"/>
      <c r="D337" s="412"/>
      <c r="E337" s="412"/>
      <c r="F337" s="412"/>
      <c r="G337" s="412"/>
      <c r="H337" s="412"/>
      <c r="I337" s="412"/>
      <c r="J337" s="412"/>
      <c r="K337" s="412"/>
      <c r="L337" s="412"/>
      <c r="M337" s="412"/>
      <c r="N337" s="412"/>
      <c r="O337" s="412"/>
      <c r="P337" s="412"/>
      <c r="Q337" s="412"/>
      <c r="R337" s="412"/>
      <c r="S337" s="412"/>
      <c r="T337" s="412"/>
      <c r="U337" s="412"/>
      <c r="V337" s="412"/>
      <c r="W337" s="412"/>
      <c r="X337" s="412"/>
      <c r="Y337" s="412"/>
      <c r="Z337" s="412"/>
      <c r="AA337" s="412"/>
      <c r="AB337" s="412"/>
      <c r="AC337" s="412"/>
      <c r="AD337" s="412"/>
    </row>
    <row r="338" spans="2:30" ht="12.75" customHeight="1">
      <c r="B338" s="412"/>
      <c r="C338" s="412"/>
      <c r="D338" s="412"/>
      <c r="E338" s="412"/>
      <c r="F338" s="412"/>
      <c r="G338" s="412"/>
      <c r="H338" s="412"/>
      <c r="I338" s="412"/>
      <c r="J338" s="412"/>
      <c r="K338" s="412"/>
      <c r="L338" s="412"/>
      <c r="M338" s="412"/>
      <c r="N338" s="412"/>
      <c r="O338" s="412"/>
      <c r="P338" s="412"/>
      <c r="Q338" s="412"/>
      <c r="R338" s="412"/>
      <c r="S338" s="412"/>
      <c r="T338" s="412"/>
      <c r="U338" s="412"/>
      <c r="V338" s="412"/>
      <c r="W338" s="412"/>
      <c r="X338" s="412"/>
      <c r="Y338" s="412"/>
      <c r="Z338" s="412"/>
      <c r="AA338" s="412"/>
      <c r="AB338" s="412"/>
      <c r="AC338" s="412"/>
      <c r="AD338" s="412"/>
    </row>
    <row r="339" spans="2:30" ht="12.75" customHeight="1">
      <c r="B339" s="412"/>
      <c r="C339" s="412"/>
      <c r="D339" s="412"/>
      <c r="E339" s="412"/>
      <c r="F339" s="412"/>
      <c r="G339" s="412"/>
      <c r="H339" s="412"/>
      <c r="I339" s="412"/>
      <c r="J339" s="412"/>
      <c r="K339" s="412"/>
      <c r="L339" s="412"/>
      <c r="M339" s="412"/>
      <c r="N339" s="412"/>
      <c r="O339" s="412"/>
      <c r="P339" s="412"/>
      <c r="Q339" s="412"/>
      <c r="R339" s="412"/>
      <c r="S339" s="412"/>
      <c r="T339" s="412"/>
      <c r="U339" s="412"/>
      <c r="V339" s="412"/>
      <c r="W339" s="412"/>
      <c r="X339" s="412"/>
      <c r="Y339" s="412"/>
      <c r="Z339" s="412"/>
      <c r="AA339" s="412"/>
      <c r="AB339" s="412"/>
      <c r="AC339" s="412"/>
      <c r="AD339" s="412"/>
    </row>
    <row r="340" spans="2:30" ht="12.75" customHeight="1">
      <c r="B340" s="412"/>
      <c r="C340" s="412"/>
      <c r="D340" s="412"/>
      <c r="E340" s="412"/>
      <c r="F340" s="412"/>
      <c r="G340" s="412"/>
      <c r="H340" s="412"/>
      <c r="I340" s="412"/>
      <c r="J340" s="412"/>
      <c r="K340" s="412"/>
      <c r="L340" s="412"/>
      <c r="M340" s="412"/>
      <c r="N340" s="412"/>
      <c r="O340" s="412"/>
      <c r="P340" s="412"/>
      <c r="Q340" s="412"/>
      <c r="R340" s="412"/>
      <c r="S340" s="412"/>
      <c r="T340" s="412"/>
      <c r="U340" s="412"/>
      <c r="V340" s="412"/>
      <c r="W340" s="412"/>
      <c r="X340" s="412"/>
      <c r="Y340" s="412"/>
      <c r="Z340" s="412"/>
      <c r="AA340" s="412"/>
      <c r="AB340" s="412"/>
      <c r="AC340" s="412"/>
      <c r="AD340" s="412"/>
    </row>
    <row r="341" spans="2:30" ht="12.75" customHeight="1">
      <c r="B341" s="412"/>
      <c r="C341" s="412"/>
      <c r="D341" s="412"/>
      <c r="E341" s="412"/>
      <c r="F341" s="412"/>
      <c r="G341" s="412"/>
      <c r="H341" s="412"/>
      <c r="I341" s="412"/>
      <c r="J341" s="412"/>
      <c r="K341" s="412"/>
      <c r="L341" s="412"/>
      <c r="M341" s="412"/>
      <c r="N341" s="412"/>
      <c r="O341" s="412"/>
      <c r="P341" s="412"/>
      <c r="Q341" s="412"/>
      <c r="R341" s="412"/>
      <c r="S341" s="412"/>
      <c r="T341" s="412"/>
      <c r="U341" s="412"/>
      <c r="V341" s="412"/>
      <c r="W341" s="412"/>
      <c r="X341" s="412"/>
      <c r="Y341" s="412"/>
      <c r="Z341" s="412"/>
      <c r="AA341" s="412"/>
      <c r="AB341" s="412"/>
      <c r="AC341" s="412"/>
      <c r="AD341" s="412"/>
    </row>
    <row r="342" spans="2:30" ht="12.75" customHeight="1">
      <c r="B342" s="412"/>
      <c r="C342" s="412"/>
      <c r="D342" s="412"/>
      <c r="E342" s="412"/>
      <c r="F342" s="412"/>
      <c r="G342" s="412"/>
      <c r="H342" s="412"/>
      <c r="I342" s="412"/>
      <c r="J342" s="412"/>
      <c r="K342" s="412"/>
      <c r="L342" s="412"/>
      <c r="M342" s="412"/>
      <c r="N342" s="412"/>
      <c r="O342" s="412"/>
      <c r="P342" s="412"/>
      <c r="Q342" s="412"/>
      <c r="R342" s="412"/>
      <c r="S342" s="412"/>
      <c r="T342" s="412"/>
      <c r="U342" s="412"/>
      <c r="V342" s="412"/>
      <c r="W342" s="412"/>
      <c r="X342" s="412"/>
      <c r="Y342" s="412"/>
      <c r="Z342" s="412"/>
      <c r="AA342" s="412"/>
      <c r="AB342" s="412"/>
      <c r="AC342" s="412"/>
      <c r="AD342" s="412"/>
    </row>
    <row r="343" spans="2:30" ht="12.75" customHeight="1">
      <c r="B343" s="412"/>
      <c r="C343" s="412"/>
      <c r="D343" s="412"/>
      <c r="E343" s="412"/>
      <c r="F343" s="412"/>
      <c r="G343" s="412"/>
      <c r="H343" s="412"/>
      <c r="I343" s="412"/>
      <c r="J343" s="412"/>
      <c r="K343" s="412"/>
      <c r="L343" s="412"/>
      <c r="M343" s="412"/>
      <c r="N343" s="412"/>
      <c r="O343" s="412"/>
      <c r="P343" s="412"/>
      <c r="Q343" s="412"/>
      <c r="R343" s="412"/>
      <c r="S343" s="412"/>
      <c r="T343" s="412"/>
      <c r="U343" s="412"/>
      <c r="V343" s="412"/>
      <c r="W343" s="412"/>
      <c r="X343" s="412"/>
      <c r="Y343" s="412"/>
      <c r="Z343" s="412"/>
      <c r="AA343" s="412"/>
      <c r="AB343" s="412"/>
      <c r="AC343" s="412"/>
      <c r="AD343" s="412"/>
    </row>
    <row r="344" spans="2:30" ht="12.75" customHeight="1">
      <c r="B344" s="412"/>
      <c r="C344" s="412"/>
      <c r="D344" s="412"/>
      <c r="E344" s="412"/>
      <c r="F344" s="412"/>
      <c r="G344" s="412"/>
      <c r="H344" s="412"/>
      <c r="I344" s="412"/>
      <c r="J344" s="412"/>
      <c r="K344" s="412"/>
      <c r="L344" s="412"/>
      <c r="M344" s="412"/>
      <c r="N344" s="412"/>
      <c r="O344" s="412"/>
      <c r="P344" s="412"/>
      <c r="Q344" s="412"/>
      <c r="R344" s="412"/>
      <c r="S344" s="412"/>
      <c r="T344" s="412"/>
      <c r="U344" s="412"/>
      <c r="V344" s="412"/>
      <c r="W344" s="412"/>
      <c r="X344" s="412"/>
      <c r="Y344" s="412"/>
      <c r="Z344" s="412"/>
      <c r="AA344" s="412"/>
      <c r="AB344" s="412"/>
      <c r="AC344" s="412"/>
      <c r="AD344" s="412"/>
    </row>
    <row r="345" spans="2:30" ht="12.75" customHeight="1">
      <c r="B345" s="412"/>
      <c r="C345" s="412"/>
      <c r="D345" s="412"/>
      <c r="E345" s="412"/>
      <c r="F345" s="412"/>
      <c r="G345" s="412"/>
      <c r="H345" s="412"/>
      <c r="I345" s="412"/>
      <c r="J345" s="412"/>
      <c r="K345" s="412"/>
      <c r="L345" s="412"/>
      <c r="M345" s="412"/>
      <c r="N345" s="412"/>
      <c r="O345" s="412"/>
      <c r="P345" s="412"/>
      <c r="Q345" s="412"/>
      <c r="R345" s="412"/>
      <c r="S345" s="412"/>
      <c r="T345" s="412"/>
      <c r="U345" s="412"/>
      <c r="V345" s="412"/>
      <c r="W345" s="412"/>
      <c r="X345" s="412"/>
      <c r="Y345" s="412"/>
      <c r="Z345" s="412"/>
      <c r="AA345" s="412"/>
      <c r="AB345" s="412"/>
      <c r="AC345" s="412"/>
      <c r="AD345" s="412"/>
    </row>
    <row r="346" spans="2:30" ht="12.75" customHeight="1">
      <c r="B346" s="412"/>
      <c r="C346" s="412"/>
      <c r="D346" s="412"/>
      <c r="E346" s="412"/>
      <c r="F346" s="412"/>
      <c r="G346" s="412"/>
      <c r="H346" s="412"/>
      <c r="I346" s="412"/>
      <c r="J346" s="412"/>
      <c r="K346" s="412"/>
      <c r="L346" s="412"/>
      <c r="M346" s="412"/>
      <c r="N346" s="412"/>
      <c r="O346" s="412"/>
      <c r="P346" s="412"/>
      <c r="Q346" s="412"/>
      <c r="R346" s="412"/>
      <c r="S346" s="412"/>
      <c r="T346" s="412"/>
      <c r="U346" s="412"/>
      <c r="V346" s="412"/>
      <c r="W346" s="412"/>
      <c r="X346" s="412"/>
      <c r="Y346" s="412"/>
      <c r="Z346" s="412"/>
      <c r="AA346" s="412"/>
      <c r="AB346" s="412"/>
      <c r="AC346" s="412"/>
      <c r="AD346" s="412"/>
    </row>
    <row r="347" spans="2:30" ht="12.75" customHeight="1">
      <c r="B347" s="412"/>
      <c r="C347" s="412"/>
      <c r="D347" s="412"/>
      <c r="E347" s="412"/>
      <c r="F347" s="412"/>
      <c r="G347" s="412"/>
      <c r="H347" s="412"/>
      <c r="I347" s="412"/>
      <c r="J347" s="412"/>
      <c r="K347" s="412"/>
      <c r="L347" s="412"/>
      <c r="M347" s="412"/>
      <c r="N347" s="412"/>
      <c r="O347" s="412"/>
      <c r="P347" s="412"/>
      <c r="Q347" s="412"/>
      <c r="R347" s="412"/>
      <c r="S347" s="412"/>
      <c r="T347" s="412"/>
      <c r="U347" s="412"/>
      <c r="V347" s="412"/>
      <c r="W347" s="412"/>
      <c r="X347" s="412"/>
      <c r="Y347" s="412"/>
      <c r="Z347" s="412"/>
      <c r="AA347" s="412"/>
      <c r="AB347" s="412"/>
      <c r="AC347" s="412"/>
      <c r="AD347" s="412"/>
    </row>
    <row r="348" spans="2:30" ht="12.75" customHeight="1">
      <c r="B348" s="412"/>
      <c r="C348" s="412"/>
      <c r="D348" s="412"/>
      <c r="E348" s="412"/>
      <c r="F348" s="412"/>
      <c r="G348" s="412"/>
      <c r="H348" s="412"/>
      <c r="I348" s="412"/>
      <c r="J348" s="412"/>
      <c r="K348" s="412"/>
      <c r="L348" s="412"/>
      <c r="M348" s="412"/>
      <c r="N348" s="412"/>
      <c r="O348" s="412"/>
      <c r="P348" s="412"/>
      <c r="Q348" s="412"/>
      <c r="R348" s="412"/>
      <c r="S348" s="412"/>
      <c r="T348" s="412"/>
      <c r="U348" s="412"/>
      <c r="V348" s="412"/>
      <c r="W348" s="412"/>
      <c r="X348" s="412"/>
      <c r="Y348" s="412"/>
      <c r="Z348" s="412"/>
      <c r="AA348" s="412"/>
      <c r="AB348" s="412"/>
      <c r="AC348" s="412"/>
      <c r="AD348" s="412"/>
    </row>
    <row r="349" spans="2:30" ht="12.75" customHeight="1">
      <c r="B349" s="412"/>
      <c r="C349" s="412"/>
      <c r="D349" s="412"/>
      <c r="E349" s="412"/>
      <c r="F349" s="412"/>
      <c r="G349" s="412"/>
      <c r="H349" s="412"/>
      <c r="I349" s="412"/>
      <c r="J349" s="412"/>
      <c r="K349" s="412"/>
      <c r="L349" s="412"/>
      <c r="M349" s="412"/>
      <c r="N349" s="412"/>
      <c r="O349" s="412"/>
      <c r="P349" s="412"/>
      <c r="Q349" s="412"/>
      <c r="R349" s="412"/>
      <c r="S349" s="412"/>
      <c r="T349" s="412"/>
      <c r="U349" s="412"/>
      <c r="V349" s="412"/>
      <c r="W349" s="412"/>
      <c r="X349" s="412"/>
      <c r="Y349" s="412"/>
      <c r="Z349" s="412"/>
      <c r="AA349" s="412"/>
      <c r="AB349" s="412"/>
      <c r="AC349" s="412"/>
      <c r="AD349" s="412"/>
    </row>
    <row r="350" spans="2:30" ht="12.75" customHeight="1">
      <c r="B350" s="412"/>
      <c r="C350" s="412"/>
      <c r="D350" s="412"/>
      <c r="E350" s="412"/>
      <c r="F350" s="412"/>
      <c r="G350" s="412"/>
      <c r="H350" s="412"/>
      <c r="I350" s="412"/>
      <c r="J350" s="412"/>
      <c r="K350" s="412"/>
      <c r="L350" s="412"/>
      <c r="M350" s="412"/>
      <c r="N350" s="412"/>
      <c r="O350" s="412"/>
      <c r="P350" s="412"/>
      <c r="Q350" s="412"/>
      <c r="R350" s="412"/>
      <c r="S350" s="412"/>
      <c r="T350" s="412"/>
      <c r="U350" s="412"/>
      <c r="V350" s="412"/>
      <c r="W350" s="412"/>
      <c r="X350" s="412"/>
      <c r="Y350" s="412"/>
      <c r="Z350" s="412"/>
      <c r="AA350" s="412"/>
      <c r="AB350" s="412"/>
      <c r="AC350" s="412"/>
      <c r="AD350" s="412"/>
    </row>
    <row r="351" spans="2:30" ht="12.75" customHeight="1">
      <c r="B351" s="412"/>
      <c r="C351" s="412"/>
      <c r="D351" s="412"/>
      <c r="E351" s="412"/>
      <c r="F351" s="412"/>
      <c r="G351" s="412"/>
      <c r="H351" s="412"/>
      <c r="I351" s="412"/>
      <c r="J351" s="412"/>
      <c r="K351" s="412"/>
      <c r="L351" s="412"/>
      <c r="M351" s="412"/>
      <c r="N351" s="412"/>
      <c r="O351" s="412"/>
      <c r="P351" s="412"/>
      <c r="Q351" s="412"/>
      <c r="R351" s="412"/>
      <c r="S351" s="412"/>
      <c r="T351" s="412"/>
      <c r="U351" s="412"/>
      <c r="V351" s="412"/>
      <c r="W351" s="412"/>
      <c r="X351" s="412"/>
      <c r="Y351" s="412"/>
      <c r="Z351" s="412"/>
      <c r="AA351" s="412"/>
      <c r="AB351" s="412"/>
      <c r="AC351" s="412"/>
      <c r="AD351" s="412"/>
    </row>
    <row r="352" spans="2:30" ht="12.75" customHeight="1">
      <c r="B352" s="412"/>
      <c r="C352" s="412"/>
      <c r="D352" s="412"/>
      <c r="E352" s="412"/>
      <c r="F352" s="412"/>
      <c r="G352" s="412"/>
      <c r="H352" s="412"/>
      <c r="I352" s="412"/>
      <c r="J352" s="412"/>
      <c r="K352" s="412"/>
      <c r="L352" s="412"/>
      <c r="M352" s="412"/>
      <c r="N352" s="412"/>
      <c r="O352" s="412"/>
      <c r="P352" s="412"/>
      <c r="Q352" s="412"/>
      <c r="R352" s="412"/>
      <c r="S352" s="412"/>
      <c r="T352" s="412"/>
      <c r="U352" s="412"/>
      <c r="V352" s="412"/>
      <c r="W352" s="412"/>
      <c r="X352" s="412"/>
      <c r="Y352" s="412"/>
      <c r="Z352" s="412"/>
      <c r="AA352" s="412"/>
      <c r="AB352" s="412"/>
      <c r="AC352" s="412"/>
      <c r="AD352" s="412"/>
    </row>
    <row r="353" spans="2:30" ht="12.75" customHeight="1">
      <c r="B353" s="412"/>
      <c r="C353" s="412"/>
      <c r="D353" s="412"/>
      <c r="E353" s="412"/>
      <c r="F353" s="412"/>
      <c r="G353" s="412"/>
      <c r="H353" s="412"/>
      <c r="I353" s="412"/>
      <c r="J353" s="412"/>
      <c r="K353" s="412"/>
      <c r="L353" s="412"/>
      <c r="M353" s="412"/>
      <c r="N353" s="412"/>
      <c r="O353" s="412"/>
      <c r="P353" s="412"/>
      <c r="Q353" s="412"/>
      <c r="R353" s="412"/>
      <c r="S353" s="412"/>
      <c r="T353" s="412"/>
      <c r="U353" s="412"/>
      <c r="V353" s="412"/>
      <c r="W353" s="412"/>
      <c r="X353" s="412"/>
      <c r="Y353" s="412"/>
      <c r="Z353" s="412"/>
      <c r="AA353" s="412"/>
      <c r="AB353" s="412"/>
      <c r="AC353" s="412"/>
      <c r="AD353" s="412"/>
    </row>
    <row r="354" spans="2:30" ht="12.75" customHeight="1">
      <c r="B354" s="412"/>
      <c r="C354" s="412"/>
      <c r="D354" s="412"/>
      <c r="E354" s="412"/>
      <c r="F354" s="412"/>
      <c r="G354" s="412"/>
      <c r="H354" s="412"/>
      <c r="I354" s="412"/>
      <c r="J354" s="412"/>
      <c r="K354" s="412"/>
      <c r="L354" s="412"/>
      <c r="M354" s="412"/>
      <c r="N354" s="412"/>
      <c r="O354" s="412"/>
      <c r="P354" s="412"/>
      <c r="Q354" s="412"/>
      <c r="R354" s="412"/>
      <c r="S354" s="412"/>
      <c r="T354" s="412"/>
      <c r="U354" s="412"/>
      <c r="V354" s="412"/>
      <c r="W354" s="412"/>
      <c r="X354" s="412"/>
      <c r="Y354" s="412"/>
      <c r="Z354" s="412"/>
      <c r="AA354" s="412"/>
      <c r="AB354" s="412"/>
      <c r="AC354" s="412"/>
      <c r="AD354" s="412"/>
    </row>
    <row r="355" spans="2:30" ht="12.75" customHeight="1">
      <c r="B355" s="412"/>
      <c r="C355" s="412"/>
      <c r="D355" s="412"/>
      <c r="E355" s="412"/>
      <c r="F355" s="412"/>
      <c r="G355" s="412"/>
      <c r="H355" s="412"/>
      <c r="I355" s="412"/>
      <c r="J355" s="412"/>
      <c r="K355" s="412"/>
      <c r="L355" s="412"/>
      <c r="M355" s="412"/>
      <c r="N355" s="412"/>
      <c r="O355" s="412"/>
      <c r="P355" s="412"/>
      <c r="Q355" s="412"/>
      <c r="R355" s="412"/>
      <c r="S355" s="412"/>
      <c r="T355" s="412"/>
      <c r="U355" s="412"/>
      <c r="V355" s="412"/>
      <c r="W355" s="412"/>
      <c r="X355" s="412"/>
      <c r="Y355" s="412"/>
      <c r="Z355" s="412"/>
      <c r="AA355" s="412"/>
      <c r="AB355" s="412"/>
      <c r="AC355" s="412"/>
      <c r="AD355" s="412"/>
    </row>
    <row r="356" spans="2:30" ht="12.75" customHeight="1">
      <c r="B356" s="412"/>
      <c r="C356" s="412"/>
      <c r="D356" s="412"/>
      <c r="E356" s="412"/>
      <c r="F356" s="412"/>
      <c r="G356" s="412"/>
      <c r="H356" s="412"/>
      <c r="I356" s="412"/>
      <c r="J356" s="412"/>
      <c r="K356" s="412"/>
      <c r="L356" s="412"/>
      <c r="M356" s="412"/>
      <c r="N356" s="412"/>
      <c r="O356" s="412"/>
      <c r="P356" s="412"/>
      <c r="Q356" s="412"/>
      <c r="R356" s="412"/>
      <c r="S356" s="412"/>
      <c r="T356" s="412"/>
      <c r="U356" s="412"/>
      <c r="V356" s="412"/>
      <c r="W356" s="412"/>
      <c r="X356" s="412"/>
      <c r="Y356" s="412"/>
      <c r="Z356" s="412"/>
      <c r="AA356" s="412"/>
      <c r="AB356" s="412"/>
      <c r="AC356" s="412"/>
      <c r="AD356" s="412"/>
    </row>
    <row r="357" spans="2:30" ht="12.75" customHeight="1">
      <c r="B357" s="412"/>
      <c r="C357" s="412"/>
      <c r="D357" s="412"/>
      <c r="E357" s="412"/>
      <c r="F357" s="412"/>
      <c r="G357" s="412"/>
      <c r="H357" s="412"/>
      <c r="I357" s="412"/>
      <c r="J357" s="412"/>
      <c r="K357" s="412"/>
      <c r="L357" s="412"/>
      <c r="M357" s="412"/>
      <c r="N357" s="412"/>
      <c r="O357" s="412"/>
      <c r="P357" s="412"/>
      <c r="Q357" s="412"/>
      <c r="R357" s="412"/>
      <c r="S357" s="412"/>
      <c r="T357" s="412"/>
      <c r="U357" s="412"/>
      <c r="V357" s="412"/>
      <c r="W357" s="412"/>
      <c r="X357" s="412"/>
      <c r="Y357" s="412"/>
      <c r="Z357" s="412"/>
      <c r="AA357" s="412"/>
      <c r="AB357" s="412"/>
      <c r="AC357" s="412"/>
      <c r="AD357" s="412"/>
    </row>
    <row r="358" spans="2:30" ht="12.75" customHeight="1">
      <c r="B358" s="412"/>
      <c r="C358" s="412"/>
      <c r="D358" s="412"/>
      <c r="E358" s="412"/>
      <c r="F358" s="412"/>
      <c r="G358" s="412"/>
      <c r="H358" s="412"/>
      <c r="I358" s="412"/>
      <c r="J358" s="412"/>
      <c r="K358" s="412"/>
      <c r="L358" s="412"/>
      <c r="M358" s="412"/>
      <c r="N358" s="412"/>
      <c r="O358" s="412"/>
      <c r="P358" s="412"/>
      <c r="Q358" s="412"/>
      <c r="R358" s="412"/>
      <c r="S358" s="412"/>
      <c r="T358" s="412"/>
      <c r="U358" s="412"/>
      <c r="V358" s="412"/>
      <c r="W358" s="412"/>
      <c r="X358" s="412"/>
      <c r="Y358" s="412"/>
      <c r="Z358" s="412"/>
      <c r="AA358" s="412"/>
      <c r="AB358" s="412"/>
      <c r="AC358" s="412"/>
      <c r="AD358" s="412"/>
    </row>
    <row r="359" spans="2:30" ht="12.75" customHeight="1">
      <c r="B359" s="412"/>
      <c r="C359" s="412"/>
      <c r="D359" s="412"/>
      <c r="E359" s="412"/>
      <c r="F359" s="412"/>
      <c r="G359" s="412"/>
      <c r="H359" s="412"/>
      <c r="I359" s="412"/>
      <c r="J359" s="412"/>
      <c r="K359" s="412"/>
      <c r="L359" s="412"/>
      <c r="M359" s="412"/>
      <c r="N359" s="412"/>
      <c r="O359" s="412"/>
      <c r="P359" s="412"/>
      <c r="Q359" s="412"/>
      <c r="R359" s="412"/>
      <c r="S359" s="412"/>
      <c r="T359" s="412"/>
      <c r="U359" s="412"/>
      <c r="V359" s="412"/>
      <c r="W359" s="412"/>
      <c r="X359" s="412"/>
      <c r="Y359" s="412"/>
      <c r="Z359" s="412"/>
      <c r="AA359" s="412"/>
      <c r="AB359" s="412"/>
      <c r="AC359" s="412"/>
      <c r="AD359" s="412"/>
    </row>
    <row r="360" spans="2:30" ht="12.75" customHeight="1">
      <c r="B360" s="412"/>
      <c r="C360" s="412"/>
      <c r="D360" s="412"/>
      <c r="E360" s="412"/>
      <c r="F360" s="412"/>
      <c r="G360" s="412"/>
      <c r="H360" s="412"/>
      <c r="I360" s="412"/>
      <c r="J360" s="412"/>
      <c r="K360" s="412"/>
      <c r="L360" s="412"/>
      <c r="M360" s="412"/>
      <c r="N360" s="412"/>
      <c r="O360" s="412"/>
      <c r="P360" s="412"/>
      <c r="Q360" s="412"/>
      <c r="R360" s="412"/>
      <c r="S360" s="412"/>
      <c r="T360" s="412"/>
      <c r="U360" s="412"/>
      <c r="V360" s="412"/>
      <c r="W360" s="412"/>
      <c r="X360" s="412"/>
      <c r="Y360" s="412"/>
      <c r="Z360" s="412"/>
      <c r="AA360" s="412"/>
      <c r="AB360" s="412"/>
      <c r="AC360" s="412"/>
      <c r="AD360" s="412"/>
    </row>
    <row r="361" spans="2:30" ht="12.75" customHeight="1">
      <c r="B361" s="412"/>
      <c r="C361" s="412"/>
      <c r="D361" s="412"/>
      <c r="E361" s="412"/>
      <c r="F361" s="412"/>
      <c r="G361" s="412"/>
      <c r="H361" s="412"/>
      <c r="I361" s="412"/>
      <c r="J361" s="412"/>
      <c r="K361" s="412"/>
      <c r="L361" s="412"/>
      <c r="M361" s="412"/>
      <c r="N361" s="412"/>
      <c r="O361" s="412"/>
      <c r="P361" s="412"/>
      <c r="Q361" s="412"/>
      <c r="R361" s="412"/>
      <c r="S361" s="412"/>
      <c r="T361" s="412"/>
      <c r="U361" s="412"/>
      <c r="V361" s="412"/>
      <c r="W361" s="412"/>
      <c r="X361" s="412"/>
      <c r="Y361" s="412"/>
      <c r="Z361" s="412"/>
      <c r="AA361" s="412"/>
      <c r="AB361" s="412"/>
      <c r="AC361" s="412"/>
      <c r="AD361" s="412"/>
    </row>
    <row r="362" spans="2:30" ht="12.75" customHeight="1">
      <c r="B362" s="412"/>
      <c r="C362" s="412"/>
      <c r="D362" s="412"/>
      <c r="E362" s="412"/>
      <c r="F362" s="412"/>
      <c r="G362" s="412"/>
      <c r="H362" s="412"/>
      <c r="I362" s="412"/>
      <c r="J362" s="412"/>
      <c r="K362" s="412"/>
      <c r="L362" s="412"/>
      <c r="M362" s="412"/>
      <c r="N362" s="412"/>
      <c r="O362" s="412"/>
      <c r="P362" s="412"/>
      <c r="Q362" s="412"/>
      <c r="R362" s="412"/>
      <c r="S362" s="412"/>
      <c r="T362" s="412"/>
      <c r="U362" s="412"/>
      <c r="V362" s="412"/>
      <c r="W362" s="412"/>
      <c r="X362" s="412"/>
      <c r="Y362" s="412"/>
      <c r="Z362" s="412"/>
      <c r="AA362" s="412"/>
      <c r="AB362" s="412"/>
      <c r="AC362" s="412"/>
      <c r="AD362" s="412"/>
    </row>
    <row r="363" spans="2:30" ht="12.75" customHeight="1">
      <c r="B363" s="412"/>
      <c r="C363" s="412"/>
      <c r="D363" s="412"/>
      <c r="E363" s="412"/>
      <c r="F363" s="412"/>
      <c r="G363" s="412"/>
      <c r="H363" s="412"/>
      <c r="I363" s="412"/>
      <c r="J363" s="412"/>
      <c r="K363" s="412"/>
      <c r="L363" s="412"/>
      <c r="M363" s="412"/>
      <c r="N363" s="412"/>
      <c r="O363" s="412"/>
      <c r="P363" s="412"/>
      <c r="Q363" s="412"/>
      <c r="R363" s="412"/>
      <c r="S363" s="412"/>
      <c r="T363" s="412"/>
      <c r="U363" s="412"/>
      <c r="V363" s="412"/>
      <c r="W363" s="412"/>
      <c r="X363" s="412"/>
      <c r="Y363" s="412"/>
      <c r="Z363" s="412"/>
      <c r="AA363" s="412"/>
      <c r="AB363" s="412"/>
      <c r="AC363" s="412"/>
      <c r="AD363" s="412"/>
    </row>
    <row r="364" spans="2:30" ht="12.75" customHeight="1">
      <c r="B364" s="412"/>
      <c r="C364" s="412"/>
      <c r="D364" s="412"/>
      <c r="E364" s="412"/>
      <c r="F364" s="412"/>
      <c r="G364" s="412"/>
      <c r="H364" s="412"/>
      <c r="I364" s="412"/>
      <c r="J364" s="412"/>
      <c r="K364" s="412"/>
      <c r="L364" s="412"/>
      <c r="M364" s="412"/>
      <c r="N364" s="412"/>
      <c r="O364" s="412"/>
      <c r="P364" s="412"/>
      <c r="Q364" s="412"/>
      <c r="R364" s="412"/>
      <c r="S364" s="412"/>
      <c r="T364" s="412"/>
      <c r="U364" s="412"/>
      <c r="V364" s="412"/>
      <c r="W364" s="412"/>
      <c r="X364" s="412"/>
      <c r="Y364" s="412"/>
      <c r="Z364" s="412"/>
      <c r="AA364" s="412"/>
      <c r="AB364" s="412"/>
      <c r="AC364" s="412"/>
      <c r="AD364" s="412"/>
    </row>
    <row r="365" spans="2:30" ht="12.75" customHeight="1">
      <c r="B365" s="412"/>
      <c r="C365" s="412"/>
      <c r="D365" s="412"/>
      <c r="E365" s="412"/>
      <c r="F365" s="412"/>
      <c r="G365" s="412"/>
      <c r="H365" s="412"/>
      <c r="I365" s="412"/>
      <c r="J365" s="412"/>
      <c r="K365" s="412"/>
      <c r="L365" s="412"/>
      <c r="M365" s="412"/>
      <c r="N365" s="412"/>
      <c r="O365" s="412"/>
      <c r="P365" s="412"/>
      <c r="Q365" s="412"/>
      <c r="R365" s="412"/>
      <c r="S365" s="412"/>
      <c r="T365" s="412"/>
      <c r="U365" s="412"/>
      <c r="V365" s="412"/>
      <c r="W365" s="412"/>
      <c r="X365" s="412"/>
      <c r="Y365" s="412"/>
      <c r="Z365" s="412"/>
      <c r="AA365" s="412"/>
      <c r="AB365" s="412"/>
      <c r="AC365" s="412"/>
      <c r="AD365" s="412"/>
    </row>
    <row r="366" spans="2:30" ht="12.75" customHeight="1">
      <c r="B366" s="412"/>
      <c r="C366" s="412"/>
      <c r="D366" s="412"/>
      <c r="E366" s="412"/>
      <c r="F366" s="412"/>
      <c r="G366" s="412"/>
      <c r="H366" s="412"/>
      <c r="I366" s="412"/>
      <c r="J366" s="412"/>
      <c r="K366" s="412"/>
      <c r="L366" s="412"/>
      <c r="M366" s="412"/>
      <c r="N366" s="412"/>
      <c r="O366" s="412"/>
      <c r="P366" s="412"/>
      <c r="Q366" s="412"/>
      <c r="R366" s="412"/>
      <c r="S366" s="412"/>
      <c r="T366" s="412"/>
      <c r="U366" s="412"/>
      <c r="V366" s="412"/>
      <c r="W366" s="412"/>
      <c r="X366" s="412"/>
      <c r="Y366" s="412"/>
      <c r="Z366" s="412"/>
      <c r="AA366" s="412"/>
      <c r="AB366" s="412"/>
      <c r="AC366" s="412"/>
      <c r="AD366" s="412"/>
    </row>
    <row r="367" spans="2:30" ht="12.75" customHeight="1">
      <c r="B367" s="412"/>
      <c r="C367" s="412"/>
      <c r="D367" s="412"/>
      <c r="E367" s="412"/>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row>
    <row r="368" spans="2:30" ht="12.75" customHeight="1">
      <c r="B368" s="412"/>
      <c r="C368" s="412"/>
      <c r="D368" s="412"/>
      <c r="E368" s="412"/>
      <c r="F368" s="412"/>
      <c r="G368" s="412"/>
      <c r="H368" s="412"/>
      <c r="I368" s="412"/>
      <c r="J368" s="412"/>
      <c r="K368" s="412"/>
      <c r="L368" s="412"/>
      <c r="M368" s="412"/>
      <c r="N368" s="412"/>
      <c r="O368" s="412"/>
      <c r="P368" s="412"/>
      <c r="Q368" s="412"/>
      <c r="R368" s="412"/>
      <c r="S368" s="412"/>
      <c r="T368" s="412"/>
      <c r="U368" s="412"/>
      <c r="V368" s="412"/>
      <c r="W368" s="412"/>
      <c r="X368" s="412"/>
      <c r="Y368" s="412"/>
      <c r="Z368" s="412"/>
      <c r="AA368" s="412"/>
      <c r="AB368" s="412"/>
      <c r="AC368" s="412"/>
      <c r="AD368" s="412"/>
    </row>
    <row r="369" spans="2:30" ht="12.75" customHeight="1">
      <c r="B369" s="412"/>
      <c r="C369" s="412"/>
      <c r="D369" s="412"/>
      <c r="E369" s="412"/>
      <c r="F369" s="412"/>
      <c r="G369" s="412"/>
      <c r="H369" s="412"/>
      <c r="I369" s="412"/>
      <c r="J369" s="412"/>
      <c r="K369" s="412"/>
      <c r="L369" s="412"/>
      <c r="M369" s="412"/>
      <c r="N369" s="412"/>
      <c r="O369" s="412"/>
      <c r="P369" s="412"/>
      <c r="Q369" s="412"/>
      <c r="R369" s="412"/>
      <c r="S369" s="412"/>
      <c r="T369" s="412"/>
      <c r="U369" s="412"/>
      <c r="V369" s="412"/>
      <c r="W369" s="412"/>
      <c r="X369" s="412"/>
      <c r="Y369" s="412"/>
      <c r="Z369" s="412"/>
      <c r="AA369" s="412"/>
      <c r="AB369" s="412"/>
      <c r="AC369" s="412"/>
      <c r="AD369" s="412"/>
    </row>
    <row r="370" spans="2:30" ht="12.75" customHeight="1">
      <c r="B370" s="412"/>
      <c r="C370" s="412"/>
      <c r="D370" s="412"/>
      <c r="E370" s="412"/>
      <c r="F370" s="412"/>
      <c r="G370" s="412"/>
      <c r="H370" s="412"/>
      <c r="I370" s="412"/>
      <c r="J370" s="412"/>
      <c r="K370" s="412"/>
      <c r="L370" s="412"/>
      <c r="M370" s="412"/>
      <c r="N370" s="412"/>
      <c r="O370" s="412"/>
      <c r="P370" s="412"/>
      <c r="Q370" s="412"/>
      <c r="R370" s="412"/>
      <c r="S370" s="412"/>
      <c r="T370" s="412"/>
      <c r="U370" s="412"/>
      <c r="V370" s="412"/>
      <c r="W370" s="412"/>
      <c r="X370" s="412"/>
      <c r="Y370" s="412"/>
      <c r="Z370" s="412"/>
      <c r="AA370" s="412"/>
      <c r="AB370" s="412"/>
      <c r="AC370" s="412"/>
      <c r="AD370" s="412"/>
    </row>
    <row r="371" spans="2:30" ht="12.75" customHeight="1">
      <c r="B371" s="412"/>
      <c r="C371" s="412"/>
      <c r="D371" s="412"/>
      <c r="E371" s="412"/>
      <c r="F371" s="412"/>
      <c r="G371" s="412"/>
      <c r="H371" s="412"/>
      <c r="I371" s="412"/>
      <c r="J371" s="412"/>
      <c r="K371" s="412"/>
      <c r="L371" s="412"/>
      <c r="M371" s="412"/>
      <c r="N371" s="412"/>
      <c r="O371" s="412"/>
      <c r="P371" s="412"/>
      <c r="Q371" s="412"/>
      <c r="R371" s="412"/>
      <c r="S371" s="412"/>
      <c r="T371" s="412"/>
      <c r="U371" s="412"/>
      <c r="V371" s="412"/>
      <c r="W371" s="412"/>
      <c r="X371" s="412"/>
      <c r="Y371" s="412"/>
      <c r="Z371" s="412"/>
      <c r="AA371" s="412"/>
      <c r="AB371" s="412"/>
      <c r="AC371" s="412"/>
      <c r="AD371" s="412"/>
    </row>
    <row r="372" spans="2:30" ht="12.75" customHeight="1">
      <c r="B372" s="412"/>
      <c r="C372" s="412"/>
      <c r="D372" s="412"/>
      <c r="E372" s="412"/>
      <c r="F372" s="412"/>
      <c r="G372" s="412"/>
      <c r="H372" s="412"/>
      <c r="I372" s="412"/>
      <c r="J372" s="412"/>
      <c r="K372" s="412"/>
      <c r="L372" s="412"/>
      <c r="M372" s="412"/>
      <c r="N372" s="412"/>
      <c r="O372" s="412"/>
      <c r="P372" s="412"/>
      <c r="Q372" s="412"/>
      <c r="R372" s="412"/>
      <c r="S372" s="412"/>
      <c r="T372" s="412"/>
      <c r="U372" s="412"/>
      <c r="V372" s="412"/>
      <c r="W372" s="412"/>
      <c r="X372" s="412"/>
      <c r="Y372" s="412"/>
      <c r="Z372" s="412"/>
      <c r="AA372" s="412"/>
      <c r="AB372" s="412"/>
      <c r="AC372" s="412"/>
      <c r="AD372" s="412"/>
    </row>
    <row r="373" spans="2:30" ht="12.75" customHeight="1">
      <c r="B373" s="412"/>
      <c r="C373" s="412"/>
      <c r="D373" s="412"/>
      <c r="E373" s="412"/>
      <c r="F373" s="412"/>
      <c r="G373" s="412"/>
      <c r="H373" s="412"/>
      <c r="I373" s="412"/>
      <c r="J373" s="412"/>
      <c r="K373" s="412"/>
      <c r="L373" s="412"/>
      <c r="M373" s="412"/>
      <c r="N373" s="412"/>
      <c r="O373" s="412"/>
      <c r="P373" s="412"/>
      <c r="Q373" s="412"/>
      <c r="R373" s="412"/>
      <c r="S373" s="412"/>
      <c r="T373" s="412"/>
      <c r="U373" s="412"/>
      <c r="V373" s="412"/>
      <c r="W373" s="412"/>
      <c r="X373" s="412"/>
      <c r="Y373" s="412"/>
      <c r="Z373" s="412"/>
      <c r="AA373" s="412"/>
      <c r="AB373" s="412"/>
      <c r="AC373" s="412"/>
      <c r="AD373" s="412"/>
    </row>
    <row r="374" spans="2:30" ht="12.75" customHeight="1">
      <c r="B374" s="412"/>
      <c r="C374" s="412"/>
      <c r="D374" s="412"/>
      <c r="E374" s="412"/>
      <c r="F374" s="412"/>
      <c r="G374" s="412"/>
      <c r="H374" s="412"/>
      <c r="I374" s="412"/>
      <c r="J374" s="412"/>
      <c r="K374" s="412"/>
      <c r="L374" s="412"/>
      <c r="M374" s="412"/>
      <c r="N374" s="412"/>
      <c r="O374" s="412"/>
      <c r="P374" s="412"/>
      <c r="Q374" s="412"/>
      <c r="R374" s="412"/>
      <c r="S374" s="412"/>
      <c r="T374" s="412"/>
      <c r="U374" s="412"/>
      <c r="V374" s="412"/>
      <c r="W374" s="412"/>
      <c r="X374" s="412"/>
      <c r="Y374" s="412"/>
      <c r="Z374" s="412"/>
      <c r="AA374" s="412"/>
      <c r="AB374" s="412"/>
      <c r="AC374" s="412"/>
      <c r="AD374" s="412"/>
    </row>
    <row r="375" spans="2:30" ht="12.75" customHeight="1">
      <c r="B375" s="412"/>
      <c r="C375" s="412"/>
      <c r="D375" s="412"/>
      <c r="E375" s="412"/>
      <c r="F375" s="412"/>
      <c r="G375" s="412"/>
      <c r="H375" s="412"/>
      <c r="I375" s="412"/>
      <c r="J375" s="412"/>
      <c r="K375" s="412"/>
      <c r="L375" s="412"/>
      <c r="M375" s="412"/>
      <c r="N375" s="412"/>
      <c r="O375" s="412"/>
      <c r="P375" s="412"/>
      <c r="Q375" s="412"/>
      <c r="R375" s="412"/>
      <c r="S375" s="412"/>
      <c r="T375" s="412"/>
      <c r="U375" s="412"/>
      <c r="V375" s="412"/>
      <c r="W375" s="412"/>
      <c r="X375" s="412"/>
      <c r="Y375" s="412"/>
      <c r="Z375" s="412"/>
      <c r="AA375" s="412"/>
      <c r="AB375" s="412"/>
      <c r="AC375" s="412"/>
      <c r="AD375" s="412"/>
    </row>
    <row r="376" spans="2:30" ht="12.75" customHeight="1">
      <c r="B376" s="412"/>
      <c r="C376" s="412"/>
      <c r="D376" s="412"/>
      <c r="E376" s="412"/>
      <c r="F376" s="412"/>
      <c r="G376" s="412"/>
      <c r="H376" s="412"/>
      <c r="I376" s="412"/>
      <c r="J376" s="412"/>
      <c r="K376" s="412"/>
      <c r="L376" s="412"/>
      <c r="M376" s="412"/>
      <c r="N376" s="412"/>
      <c r="O376" s="412"/>
      <c r="P376" s="412"/>
      <c r="Q376" s="412"/>
      <c r="R376" s="412"/>
      <c r="S376" s="412"/>
      <c r="T376" s="412"/>
      <c r="U376" s="412"/>
      <c r="V376" s="412"/>
      <c r="W376" s="412"/>
      <c r="X376" s="412"/>
      <c r="Y376" s="412"/>
      <c r="Z376" s="412"/>
      <c r="AA376" s="412"/>
      <c r="AB376" s="412"/>
      <c r="AC376" s="412"/>
      <c r="AD376" s="412"/>
    </row>
    <row r="377" spans="2:30" ht="12.75" customHeight="1">
      <c r="B377" s="412"/>
      <c r="C377" s="412"/>
      <c r="D377" s="412"/>
      <c r="E377" s="412"/>
      <c r="F377" s="412"/>
      <c r="G377" s="412"/>
      <c r="H377" s="412"/>
      <c r="I377" s="412"/>
      <c r="J377" s="412"/>
      <c r="K377" s="412"/>
      <c r="L377" s="412"/>
      <c r="M377" s="412"/>
      <c r="N377" s="412"/>
      <c r="O377" s="412"/>
      <c r="P377" s="412"/>
      <c r="Q377" s="412"/>
      <c r="R377" s="412"/>
      <c r="S377" s="412"/>
      <c r="T377" s="412"/>
      <c r="U377" s="412"/>
      <c r="V377" s="412"/>
      <c r="W377" s="412"/>
      <c r="X377" s="412"/>
      <c r="Y377" s="412"/>
      <c r="Z377" s="412"/>
      <c r="AA377" s="412"/>
      <c r="AB377" s="412"/>
      <c r="AC377" s="412"/>
      <c r="AD377" s="412"/>
    </row>
    <row r="378" spans="2:30" ht="12.75" customHeight="1">
      <c r="B378" s="412"/>
      <c r="C378" s="412"/>
      <c r="D378" s="412"/>
      <c r="E378" s="412"/>
      <c r="F378" s="412"/>
      <c r="G378" s="412"/>
      <c r="H378" s="412"/>
      <c r="I378" s="412"/>
      <c r="J378" s="412"/>
      <c r="K378" s="412"/>
      <c r="L378" s="412"/>
      <c r="M378" s="412"/>
      <c r="N378" s="412"/>
      <c r="O378" s="412"/>
      <c r="P378" s="412"/>
      <c r="Q378" s="412"/>
      <c r="R378" s="412"/>
      <c r="S378" s="412"/>
      <c r="T378" s="412"/>
      <c r="U378" s="412"/>
      <c r="V378" s="412"/>
      <c r="W378" s="412"/>
      <c r="X378" s="412"/>
      <c r="Y378" s="412"/>
      <c r="Z378" s="412"/>
      <c r="AA378" s="412"/>
      <c r="AB378" s="412"/>
      <c r="AC378" s="412"/>
      <c r="AD378" s="412"/>
    </row>
    <row r="379" spans="2:30" ht="12.75" customHeight="1">
      <c r="B379" s="412"/>
      <c r="C379" s="412"/>
      <c r="D379" s="412"/>
      <c r="E379" s="412"/>
      <c r="F379" s="412"/>
      <c r="G379" s="412"/>
      <c r="H379" s="412"/>
      <c r="I379" s="412"/>
      <c r="J379" s="412"/>
      <c r="K379" s="412"/>
      <c r="L379" s="412"/>
      <c r="M379" s="412"/>
      <c r="N379" s="412"/>
      <c r="O379" s="412"/>
      <c r="P379" s="412"/>
      <c r="Q379" s="412"/>
      <c r="R379" s="412"/>
      <c r="S379" s="412"/>
      <c r="T379" s="412"/>
      <c r="U379" s="412"/>
      <c r="V379" s="412"/>
      <c r="W379" s="412"/>
      <c r="X379" s="412"/>
      <c r="Y379" s="412"/>
      <c r="Z379" s="412"/>
      <c r="AA379" s="412"/>
      <c r="AB379" s="412"/>
      <c r="AC379" s="412"/>
      <c r="AD379" s="412"/>
    </row>
    <row r="380" spans="2:30" ht="12.75" customHeight="1">
      <c r="B380" s="412"/>
      <c r="C380" s="412"/>
      <c r="D380" s="412"/>
      <c r="E380" s="412"/>
      <c r="F380" s="412"/>
      <c r="G380" s="412"/>
      <c r="H380" s="412"/>
      <c r="I380" s="412"/>
      <c r="J380" s="412"/>
      <c r="K380" s="412"/>
      <c r="L380" s="412"/>
      <c r="M380" s="412"/>
      <c r="N380" s="412"/>
      <c r="O380" s="412"/>
      <c r="P380" s="412"/>
      <c r="Q380" s="412"/>
      <c r="R380" s="412"/>
      <c r="S380" s="412"/>
      <c r="T380" s="412"/>
      <c r="U380" s="412"/>
      <c r="V380" s="412"/>
      <c r="W380" s="412"/>
      <c r="X380" s="412"/>
      <c r="Y380" s="412"/>
      <c r="Z380" s="412"/>
      <c r="AA380" s="412"/>
      <c r="AB380" s="412"/>
      <c r="AC380" s="412"/>
      <c r="AD380" s="412"/>
    </row>
    <row r="381" spans="2:30" ht="12.75" customHeight="1">
      <c r="B381" s="412"/>
      <c r="C381" s="412"/>
      <c r="D381" s="412"/>
      <c r="E381" s="412"/>
      <c r="F381" s="412"/>
      <c r="G381" s="412"/>
      <c r="H381" s="412"/>
      <c r="I381" s="412"/>
      <c r="J381" s="412"/>
      <c r="K381" s="412"/>
      <c r="L381" s="412"/>
      <c r="M381" s="412"/>
      <c r="N381" s="412"/>
      <c r="O381" s="412"/>
      <c r="P381" s="412"/>
      <c r="Q381" s="412"/>
      <c r="R381" s="412"/>
      <c r="S381" s="412"/>
      <c r="T381" s="412"/>
      <c r="U381" s="412"/>
      <c r="V381" s="412"/>
      <c r="W381" s="412"/>
      <c r="X381" s="412"/>
      <c r="Y381" s="412"/>
      <c r="Z381" s="412"/>
      <c r="AA381" s="412"/>
      <c r="AB381" s="412"/>
      <c r="AC381" s="412"/>
      <c r="AD381" s="412"/>
    </row>
    <row r="382" spans="2:30" ht="12.75" customHeight="1">
      <c r="B382" s="412"/>
      <c r="C382" s="412"/>
      <c r="D382" s="412"/>
      <c r="E382" s="412"/>
      <c r="F382" s="412"/>
      <c r="G382" s="412"/>
      <c r="H382" s="412"/>
      <c r="I382" s="412"/>
      <c r="J382" s="412"/>
      <c r="K382" s="412"/>
      <c r="L382" s="412"/>
      <c r="M382" s="412"/>
      <c r="N382" s="412"/>
      <c r="O382" s="412"/>
      <c r="P382" s="412"/>
      <c r="Q382" s="412"/>
      <c r="R382" s="412"/>
      <c r="S382" s="412"/>
      <c r="T382" s="412"/>
      <c r="U382" s="412"/>
      <c r="V382" s="412"/>
      <c r="W382" s="412"/>
      <c r="X382" s="412"/>
      <c r="Y382" s="412"/>
      <c r="Z382" s="412"/>
      <c r="AA382" s="412"/>
      <c r="AB382" s="412"/>
      <c r="AC382" s="412"/>
      <c r="AD382" s="412"/>
    </row>
    <row r="383" spans="2:30" ht="12.75" customHeight="1">
      <c r="B383" s="412"/>
      <c r="C383" s="412"/>
      <c r="D383" s="412"/>
      <c r="E383" s="412"/>
      <c r="F383" s="412"/>
      <c r="G383" s="412"/>
      <c r="H383" s="412"/>
      <c r="I383" s="412"/>
      <c r="J383" s="412"/>
      <c r="K383" s="412"/>
      <c r="L383" s="412"/>
      <c r="M383" s="412"/>
      <c r="N383" s="412"/>
      <c r="O383" s="412"/>
      <c r="P383" s="412"/>
      <c r="Q383" s="412"/>
      <c r="R383" s="412"/>
      <c r="S383" s="412"/>
      <c r="T383" s="412"/>
      <c r="U383" s="412"/>
      <c r="V383" s="412"/>
      <c r="W383" s="412"/>
      <c r="X383" s="412"/>
      <c r="Y383" s="412"/>
      <c r="Z383" s="412"/>
      <c r="AA383" s="412"/>
      <c r="AB383" s="412"/>
      <c r="AC383" s="412"/>
      <c r="AD383" s="412"/>
    </row>
    <row r="384" spans="2:30" ht="12.75" customHeight="1">
      <c r="B384" s="412"/>
      <c r="C384" s="412"/>
      <c r="D384" s="412"/>
      <c r="E384" s="412"/>
      <c r="F384" s="412"/>
      <c r="G384" s="412"/>
      <c r="H384" s="412"/>
      <c r="I384" s="412"/>
      <c r="J384" s="412"/>
      <c r="K384" s="412"/>
      <c r="L384" s="412"/>
      <c r="M384" s="412"/>
      <c r="N384" s="412"/>
      <c r="O384" s="412"/>
      <c r="P384" s="412"/>
      <c r="Q384" s="412"/>
      <c r="R384" s="412"/>
      <c r="S384" s="412"/>
      <c r="T384" s="412"/>
      <c r="U384" s="412"/>
      <c r="V384" s="412"/>
      <c r="W384" s="412"/>
      <c r="X384" s="412"/>
      <c r="Y384" s="412"/>
      <c r="Z384" s="412"/>
      <c r="AA384" s="412"/>
      <c r="AB384" s="412"/>
      <c r="AC384" s="412"/>
      <c r="AD384" s="412"/>
    </row>
    <row r="385" spans="2:30" ht="12.75" customHeight="1">
      <c r="B385" s="412"/>
      <c r="C385" s="412"/>
      <c r="D385" s="412"/>
      <c r="E385" s="412"/>
      <c r="F385" s="412"/>
      <c r="G385" s="412"/>
      <c r="H385" s="412"/>
      <c r="I385" s="412"/>
      <c r="J385" s="412"/>
      <c r="K385" s="412"/>
      <c r="L385" s="412"/>
      <c r="M385" s="412"/>
      <c r="N385" s="412"/>
      <c r="O385" s="412"/>
      <c r="P385" s="412"/>
      <c r="Q385" s="412"/>
      <c r="R385" s="412"/>
      <c r="S385" s="412"/>
      <c r="T385" s="412"/>
      <c r="U385" s="412"/>
      <c r="V385" s="412"/>
      <c r="W385" s="412"/>
      <c r="X385" s="412"/>
      <c r="Y385" s="412"/>
      <c r="Z385" s="412"/>
      <c r="AA385" s="412"/>
      <c r="AB385" s="412"/>
      <c r="AC385" s="412"/>
      <c r="AD385" s="412"/>
    </row>
    <row r="386" spans="2:30" ht="12.75" customHeight="1">
      <c r="B386" s="412"/>
      <c r="C386" s="412"/>
      <c r="D386" s="412"/>
      <c r="E386" s="412"/>
      <c r="F386" s="412"/>
      <c r="G386" s="412"/>
      <c r="H386" s="412"/>
      <c r="I386" s="412"/>
      <c r="J386" s="412"/>
      <c r="K386" s="412"/>
      <c r="L386" s="412"/>
      <c r="M386" s="412"/>
      <c r="N386" s="412"/>
      <c r="O386" s="412"/>
      <c r="P386" s="412"/>
      <c r="Q386" s="412"/>
      <c r="R386" s="412"/>
      <c r="S386" s="412"/>
      <c r="T386" s="412"/>
      <c r="U386" s="412"/>
      <c r="V386" s="412"/>
      <c r="W386" s="412"/>
      <c r="X386" s="412"/>
      <c r="Y386" s="412"/>
      <c r="Z386" s="412"/>
      <c r="AA386" s="412"/>
      <c r="AB386" s="412"/>
      <c r="AC386" s="412"/>
      <c r="AD386" s="412"/>
    </row>
    <row r="387" spans="2:30" ht="12.75" customHeight="1">
      <c r="B387" s="412"/>
      <c r="C387" s="412"/>
      <c r="D387" s="412"/>
      <c r="E387" s="412"/>
      <c r="F387" s="412"/>
      <c r="G387" s="412"/>
      <c r="H387" s="412"/>
      <c r="I387" s="412"/>
      <c r="J387" s="412"/>
      <c r="K387" s="412"/>
      <c r="L387" s="412"/>
      <c r="M387" s="412"/>
      <c r="N387" s="412"/>
      <c r="O387" s="412"/>
      <c r="P387" s="412"/>
      <c r="Q387" s="412"/>
      <c r="R387" s="412"/>
      <c r="S387" s="412"/>
      <c r="T387" s="412"/>
      <c r="U387" s="412"/>
      <c r="V387" s="412"/>
      <c r="W387" s="412"/>
      <c r="X387" s="412"/>
      <c r="Y387" s="412"/>
      <c r="Z387" s="412"/>
      <c r="AA387" s="412"/>
      <c r="AB387" s="412"/>
      <c r="AC387" s="412"/>
      <c r="AD387" s="412"/>
    </row>
    <row r="388" spans="2:30" ht="12.75" customHeight="1">
      <c r="B388" s="412"/>
      <c r="C388" s="412"/>
      <c r="D388" s="412"/>
      <c r="E388" s="412"/>
      <c r="F388" s="412"/>
      <c r="G388" s="412"/>
      <c r="H388" s="412"/>
      <c r="I388" s="412"/>
      <c r="J388" s="412"/>
      <c r="K388" s="412"/>
      <c r="L388" s="412"/>
      <c r="M388" s="412"/>
      <c r="N388" s="412"/>
      <c r="O388" s="412"/>
      <c r="P388" s="412"/>
      <c r="Q388" s="412"/>
      <c r="R388" s="412"/>
      <c r="S388" s="412"/>
      <c r="T388" s="412"/>
      <c r="U388" s="412"/>
      <c r="V388" s="412"/>
      <c r="W388" s="412"/>
      <c r="X388" s="412"/>
      <c r="Y388" s="412"/>
      <c r="Z388" s="412"/>
      <c r="AA388" s="412"/>
      <c r="AB388" s="412"/>
      <c r="AC388" s="412"/>
      <c r="AD388" s="412"/>
    </row>
    <row r="389" spans="2:30" ht="12.75" customHeight="1">
      <c r="B389" s="412"/>
      <c r="C389" s="412"/>
      <c r="D389" s="412"/>
      <c r="E389" s="412"/>
      <c r="F389" s="412"/>
      <c r="G389" s="412"/>
      <c r="H389" s="412"/>
      <c r="I389" s="412"/>
      <c r="J389" s="412"/>
      <c r="K389" s="412"/>
      <c r="L389" s="412"/>
      <c r="M389" s="412"/>
      <c r="N389" s="412"/>
      <c r="O389" s="412"/>
      <c r="P389" s="412"/>
      <c r="Q389" s="412"/>
      <c r="R389" s="412"/>
      <c r="S389" s="412"/>
      <c r="T389" s="412"/>
      <c r="U389" s="412"/>
      <c r="V389" s="412"/>
      <c r="W389" s="412"/>
      <c r="X389" s="412"/>
      <c r="Y389" s="412"/>
      <c r="Z389" s="412"/>
      <c r="AA389" s="412"/>
      <c r="AB389" s="412"/>
      <c r="AC389" s="412"/>
      <c r="AD389" s="412"/>
    </row>
    <row r="390" spans="2:30" ht="12.75" customHeight="1">
      <c r="B390" s="412"/>
      <c r="C390" s="412"/>
      <c r="D390" s="412"/>
      <c r="E390" s="412"/>
      <c r="F390" s="412"/>
      <c r="G390" s="412"/>
      <c r="H390" s="412"/>
      <c r="I390" s="412"/>
      <c r="J390" s="412"/>
      <c r="K390" s="412"/>
      <c r="L390" s="412"/>
      <c r="M390" s="412"/>
      <c r="N390" s="412"/>
      <c r="O390" s="412"/>
      <c r="P390" s="412"/>
      <c r="Q390" s="412"/>
      <c r="R390" s="412"/>
      <c r="S390" s="412"/>
      <c r="T390" s="412"/>
      <c r="U390" s="412"/>
      <c r="V390" s="412"/>
      <c r="W390" s="412"/>
      <c r="X390" s="412"/>
      <c r="Y390" s="412"/>
      <c r="Z390" s="412"/>
      <c r="AA390" s="412"/>
      <c r="AB390" s="412"/>
      <c r="AC390" s="412"/>
      <c r="AD390" s="412"/>
    </row>
    <row r="391" spans="2:30" ht="12.75" customHeight="1">
      <c r="B391" s="412"/>
      <c r="C391" s="412"/>
      <c r="D391" s="412"/>
      <c r="E391" s="412"/>
      <c r="F391" s="412"/>
      <c r="G391" s="412"/>
      <c r="H391" s="412"/>
      <c r="I391" s="412"/>
      <c r="J391" s="412"/>
      <c r="K391" s="412"/>
      <c r="L391" s="412"/>
      <c r="M391" s="412"/>
      <c r="N391" s="412"/>
      <c r="O391" s="412"/>
      <c r="P391" s="412"/>
      <c r="Q391" s="412"/>
      <c r="R391" s="412"/>
      <c r="S391" s="412"/>
      <c r="T391" s="412"/>
      <c r="U391" s="412"/>
      <c r="V391" s="412"/>
      <c r="W391" s="412"/>
      <c r="X391" s="412"/>
      <c r="Y391" s="412"/>
      <c r="Z391" s="412"/>
      <c r="AA391" s="412"/>
      <c r="AB391" s="412"/>
      <c r="AC391" s="412"/>
      <c r="AD391" s="412"/>
    </row>
    <row r="392" spans="2:30" ht="12.75" customHeight="1">
      <c r="B392" s="412"/>
      <c r="C392" s="412"/>
      <c r="D392" s="412"/>
      <c r="E392" s="412"/>
      <c r="F392" s="412"/>
      <c r="G392" s="412"/>
      <c r="H392" s="412"/>
      <c r="I392" s="412"/>
      <c r="J392" s="412"/>
      <c r="K392" s="412"/>
      <c r="L392" s="412"/>
      <c r="M392" s="412"/>
      <c r="N392" s="412"/>
      <c r="O392" s="412"/>
      <c r="P392" s="412"/>
      <c r="Q392" s="412"/>
      <c r="R392" s="412"/>
      <c r="S392" s="412"/>
      <c r="T392" s="412"/>
      <c r="U392" s="412"/>
      <c r="V392" s="412"/>
      <c r="W392" s="412"/>
      <c r="X392" s="412"/>
      <c r="Y392" s="412"/>
      <c r="Z392" s="412"/>
      <c r="AA392" s="412"/>
      <c r="AB392" s="412"/>
      <c r="AC392" s="412"/>
      <c r="AD392" s="412"/>
    </row>
    <row r="393" spans="2:30" ht="12.75" customHeight="1">
      <c r="B393" s="412"/>
      <c r="C393" s="412"/>
      <c r="D393" s="412"/>
      <c r="E393" s="412"/>
      <c r="F393" s="412"/>
      <c r="G393" s="412"/>
      <c r="H393" s="412"/>
      <c r="I393" s="412"/>
      <c r="J393" s="412"/>
      <c r="K393" s="412"/>
      <c r="L393" s="412"/>
      <c r="M393" s="412"/>
      <c r="N393" s="412"/>
      <c r="O393" s="412"/>
      <c r="P393" s="412"/>
      <c r="Q393" s="412"/>
      <c r="R393" s="412"/>
      <c r="S393" s="412"/>
      <c r="T393" s="412"/>
      <c r="U393" s="412"/>
      <c r="V393" s="412"/>
      <c r="W393" s="412"/>
      <c r="X393" s="412"/>
      <c r="Y393" s="412"/>
      <c r="Z393" s="412"/>
      <c r="AA393" s="412"/>
      <c r="AB393" s="412"/>
      <c r="AC393" s="412"/>
      <c r="AD393" s="412"/>
    </row>
    <row r="394" spans="2:30" ht="12.75" customHeight="1">
      <c r="B394" s="412"/>
      <c r="C394" s="412"/>
      <c r="D394" s="412"/>
      <c r="E394" s="412"/>
      <c r="F394" s="412"/>
      <c r="G394" s="412"/>
      <c r="H394" s="412"/>
      <c r="I394" s="412"/>
      <c r="J394" s="412"/>
      <c r="K394" s="412"/>
      <c r="L394" s="412"/>
      <c r="M394" s="412"/>
      <c r="N394" s="412"/>
      <c r="O394" s="412"/>
      <c r="P394" s="412"/>
      <c r="Q394" s="412"/>
      <c r="R394" s="412"/>
      <c r="S394" s="412"/>
      <c r="T394" s="412"/>
      <c r="U394" s="412"/>
      <c r="V394" s="412"/>
      <c r="W394" s="412"/>
      <c r="X394" s="412"/>
      <c r="Y394" s="412"/>
      <c r="Z394" s="412"/>
      <c r="AA394" s="412"/>
      <c r="AB394" s="412"/>
      <c r="AC394" s="412"/>
      <c r="AD394" s="412"/>
    </row>
    <row r="395" spans="2:30" ht="12.75" customHeight="1">
      <c r="B395" s="412"/>
      <c r="C395" s="412"/>
      <c r="D395" s="412"/>
      <c r="E395" s="412"/>
      <c r="F395" s="412"/>
      <c r="G395" s="412"/>
      <c r="H395" s="412"/>
      <c r="I395" s="412"/>
      <c r="J395" s="412"/>
      <c r="K395" s="412"/>
      <c r="L395" s="412"/>
      <c r="M395" s="412"/>
      <c r="N395" s="412"/>
      <c r="O395" s="412"/>
      <c r="P395" s="412"/>
      <c r="Q395" s="412"/>
      <c r="R395" s="412"/>
      <c r="S395" s="412"/>
      <c r="T395" s="412"/>
      <c r="U395" s="412"/>
      <c r="V395" s="412"/>
      <c r="W395" s="412"/>
      <c r="X395" s="412"/>
      <c r="Y395" s="412"/>
      <c r="Z395" s="412"/>
      <c r="AA395" s="412"/>
      <c r="AB395" s="412"/>
      <c r="AC395" s="412"/>
      <c r="AD395" s="412"/>
    </row>
    <row r="396" spans="2:30" ht="12.75" customHeight="1">
      <c r="B396" s="412"/>
      <c r="C396" s="412"/>
      <c r="D396" s="412"/>
      <c r="E396" s="412"/>
      <c r="F396" s="412"/>
      <c r="G396" s="412"/>
      <c r="H396" s="412"/>
      <c r="I396" s="412"/>
      <c r="J396" s="412"/>
      <c r="K396" s="412"/>
      <c r="L396" s="412"/>
      <c r="M396" s="412"/>
      <c r="N396" s="412"/>
      <c r="O396" s="412"/>
      <c r="P396" s="412"/>
      <c r="Q396" s="412"/>
      <c r="R396" s="412"/>
      <c r="S396" s="412"/>
      <c r="T396" s="412"/>
      <c r="U396" s="412"/>
      <c r="V396" s="412"/>
      <c r="W396" s="412"/>
      <c r="X396" s="412"/>
      <c r="Y396" s="412"/>
      <c r="Z396" s="412"/>
      <c r="AA396" s="412"/>
      <c r="AB396" s="412"/>
      <c r="AC396" s="412"/>
      <c r="AD396" s="412"/>
    </row>
    <row r="397" spans="2:30" ht="12.75" customHeight="1">
      <c r="B397" s="412"/>
      <c r="C397" s="412"/>
      <c r="D397" s="412"/>
      <c r="E397" s="412"/>
      <c r="F397" s="412"/>
      <c r="G397" s="412"/>
      <c r="H397" s="412"/>
      <c r="I397" s="412"/>
      <c r="J397" s="412"/>
      <c r="K397" s="412"/>
      <c r="L397" s="412"/>
      <c r="M397" s="412"/>
      <c r="N397" s="412"/>
      <c r="O397" s="412"/>
      <c r="P397" s="412"/>
      <c r="Q397" s="412"/>
      <c r="R397" s="412"/>
      <c r="S397" s="412"/>
      <c r="T397" s="412"/>
      <c r="U397" s="412"/>
      <c r="V397" s="412"/>
      <c r="W397" s="412"/>
      <c r="X397" s="412"/>
      <c r="Y397" s="412"/>
      <c r="Z397" s="412"/>
      <c r="AA397" s="412"/>
      <c r="AB397" s="412"/>
      <c r="AC397" s="412"/>
      <c r="AD397" s="412"/>
    </row>
    <row r="398" spans="2:30" ht="12.75" customHeight="1">
      <c r="B398" s="412"/>
      <c r="C398" s="412"/>
      <c r="D398" s="412"/>
      <c r="E398" s="412"/>
      <c r="F398" s="412"/>
      <c r="G398" s="412"/>
      <c r="H398" s="412"/>
      <c r="I398" s="412"/>
      <c r="J398" s="412"/>
      <c r="K398" s="412"/>
      <c r="L398" s="412"/>
      <c r="M398" s="412"/>
      <c r="N398" s="412"/>
      <c r="O398" s="412"/>
      <c r="P398" s="412"/>
      <c r="Q398" s="412"/>
      <c r="R398" s="412"/>
      <c r="S398" s="412"/>
      <c r="T398" s="412"/>
      <c r="U398" s="412"/>
      <c r="V398" s="412"/>
      <c r="W398" s="412"/>
      <c r="X398" s="412"/>
      <c r="Y398" s="412"/>
      <c r="Z398" s="412"/>
      <c r="AA398" s="412"/>
      <c r="AB398" s="412"/>
      <c r="AC398" s="412"/>
      <c r="AD398" s="412"/>
    </row>
    <row r="399" spans="2:30" ht="12.75" customHeight="1">
      <c r="B399" s="412"/>
      <c r="C399" s="412"/>
      <c r="D399" s="412"/>
      <c r="E399" s="412"/>
      <c r="F399" s="412"/>
      <c r="G399" s="412"/>
      <c r="H399" s="412"/>
      <c r="I399" s="412"/>
      <c r="J399" s="412"/>
      <c r="K399" s="412"/>
      <c r="L399" s="412"/>
      <c r="M399" s="412"/>
      <c r="N399" s="412"/>
      <c r="O399" s="412"/>
      <c r="P399" s="412"/>
      <c r="Q399" s="412"/>
      <c r="R399" s="412"/>
      <c r="S399" s="412"/>
      <c r="T399" s="412"/>
      <c r="U399" s="412"/>
      <c r="V399" s="412"/>
      <c r="W399" s="412"/>
      <c r="X399" s="412"/>
      <c r="Y399" s="412"/>
      <c r="Z399" s="412"/>
      <c r="AA399" s="412"/>
      <c r="AB399" s="412"/>
      <c r="AC399" s="412"/>
      <c r="AD399" s="412"/>
    </row>
    <row r="400" spans="2:30" ht="12.75" customHeight="1">
      <c r="B400" s="412"/>
      <c r="C400" s="412"/>
      <c r="D400" s="412"/>
      <c r="E400" s="412"/>
      <c r="F400" s="412"/>
      <c r="G400" s="412"/>
      <c r="H400" s="412"/>
      <c r="I400" s="412"/>
      <c r="J400" s="412"/>
      <c r="K400" s="412"/>
      <c r="L400" s="412"/>
      <c r="M400" s="412"/>
      <c r="N400" s="412"/>
      <c r="O400" s="412"/>
      <c r="P400" s="412"/>
      <c r="Q400" s="412"/>
      <c r="R400" s="412"/>
      <c r="S400" s="412"/>
      <c r="T400" s="412"/>
      <c r="U400" s="412"/>
      <c r="V400" s="412"/>
      <c r="W400" s="412"/>
      <c r="X400" s="412"/>
      <c r="Y400" s="412"/>
      <c r="Z400" s="412"/>
      <c r="AA400" s="412"/>
      <c r="AB400" s="412"/>
      <c r="AC400" s="412"/>
      <c r="AD400" s="412"/>
    </row>
    <row r="401" spans="2:30" ht="12.75" customHeight="1">
      <c r="B401" s="412"/>
      <c r="C401" s="412"/>
      <c r="D401" s="412"/>
      <c r="E401" s="412"/>
      <c r="F401" s="412"/>
      <c r="G401" s="412"/>
      <c r="H401" s="412"/>
      <c r="I401" s="412"/>
      <c r="J401" s="412"/>
      <c r="K401" s="412"/>
      <c r="L401" s="412"/>
      <c r="M401" s="412"/>
      <c r="N401" s="412"/>
      <c r="O401" s="412"/>
      <c r="P401" s="412"/>
      <c r="Q401" s="412"/>
      <c r="R401" s="412"/>
      <c r="S401" s="412"/>
      <c r="T401" s="412"/>
      <c r="U401" s="412"/>
      <c r="V401" s="412"/>
      <c r="W401" s="412"/>
      <c r="X401" s="412"/>
      <c r="Y401" s="412"/>
      <c r="Z401" s="412"/>
      <c r="AA401" s="412"/>
      <c r="AB401" s="412"/>
      <c r="AC401" s="412"/>
      <c r="AD401" s="412"/>
    </row>
    <row r="402" spans="2:30" ht="12.75" customHeight="1">
      <c r="B402" s="412"/>
      <c r="C402" s="412"/>
      <c r="D402" s="412"/>
      <c r="E402" s="412"/>
      <c r="F402" s="412"/>
      <c r="G402" s="412"/>
      <c r="H402" s="412"/>
      <c r="I402" s="412"/>
      <c r="J402" s="412"/>
      <c r="K402" s="412"/>
      <c r="L402" s="412"/>
      <c r="M402" s="412"/>
      <c r="N402" s="412"/>
      <c r="O402" s="412"/>
      <c r="P402" s="412"/>
      <c r="Q402" s="412"/>
      <c r="R402" s="412"/>
      <c r="S402" s="412"/>
      <c r="T402" s="412"/>
      <c r="U402" s="412"/>
      <c r="V402" s="412"/>
      <c r="W402" s="412"/>
      <c r="X402" s="412"/>
      <c r="Y402" s="412"/>
      <c r="Z402" s="412"/>
      <c r="AA402" s="412"/>
      <c r="AB402" s="412"/>
      <c r="AC402" s="412"/>
      <c r="AD402" s="412"/>
    </row>
    <row r="403" spans="2:30" ht="12.75" customHeight="1">
      <c r="B403" s="412"/>
      <c r="C403" s="412"/>
      <c r="D403" s="412"/>
      <c r="E403" s="412"/>
      <c r="F403" s="412"/>
      <c r="G403" s="412"/>
      <c r="H403" s="412"/>
      <c r="I403" s="412"/>
      <c r="J403" s="412"/>
      <c r="K403" s="412"/>
      <c r="L403" s="412"/>
      <c r="M403" s="412"/>
      <c r="N403" s="412"/>
      <c r="O403" s="412"/>
      <c r="P403" s="412"/>
      <c r="Q403" s="412"/>
      <c r="R403" s="412"/>
      <c r="S403" s="412"/>
      <c r="T403" s="412"/>
      <c r="U403" s="412"/>
      <c r="V403" s="412"/>
      <c r="W403" s="412"/>
      <c r="X403" s="412"/>
      <c r="Y403" s="412"/>
      <c r="Z403" s="412"/>
      <c r="AA403" s="412"/>
      <c r="AB403" s="412"/>
      <c r="AC403" s="412"/>
      <c r="AD403" s="412"/>
    </row>
    <row r="404" spans="2:30" ht="12.75" customHeight="1">
      <c r="B404" s="412"/>
      <c r="C404" s="412"/>
      <c r="D404" s="412"/>
      <c r="E404" s="412"/>
      <c r="F404" s="412"/>
      <c r="G404" s="412"/>
      <c r="H404" s="412"/>
      <c r="I404" s="412"/>
      <c r="J404" s="412"/>
      <c r="K404" s="412"/>
      <c r="L404" s="412"/>
      <c r="M404" s="412"/>
      <c r="N404" s="412"/>
      <c r="O404" s="412"/>
      <c r="P404" s="412"/>
      <c r="Q404" s="412"/>
      <c r="R404" s="412"/>
      <c r="S404" s="412"/>
      <c r="T404" s="412"/>
      <c r="U404" s="412"/>
      <c r="V404" s="412"/>
      <c r="W404" s="412"/>
      <c r="X404" s="412"/>
      <c r="Y404" s="412"/>
      <c r="Z404" s="412"/>
      <c r="AA404" s="412"/>
      <c r="AB404" s="412"/>
      <c r="AC404" s="412"/>
      <c r="AD404" s="412"/>
    </row>
    <row r="405" spans="2:30" ht="12.75" customHeight="1">
      <c r="B405" s="412"/>
      <c r="C405" s="412"/>
      <c r="D405" s="412"/>
      <c r="E405" s="412"/>
      <c r="F405" s="412"/>
      <c r="G405" s="412"/>
      <c r="H405" s="412"/>
      <c r="I405" s="412"/>
      <c r="J405" s="412"/>
      <c r="K405" s="412"/>
      <c r="L405" s="412"/>
      <c r="M405" s="412"/>
      <c r="N405" s="412"/>
      <c r="O405" s="412"/>
      <c r="P405" s="412"/>
      <c r="Q405" s="412"/>
      <c r="R405" s="412"/>
      <c r="S405" s="412"/>
      <c r="T405" s="412"/>
      <c r="U405" s="412"/>
      <c r="V405" s="412"/>
      <c r="W405" s="412"/>
      <c r="X405" s="412"/>
      <c r="Y405" s="412"/>
      <c r="Z405" s="412"/>
      <c r="AA405" s="412"/>
      <c r="AB405" s="412"/>
      <c r="AC405" s="412"/>
      <c r="AD405" s="412"/>
    </row>
    <row r="406" spans="2:30" ht="12.75" customHeight="1">
      <c r="B406" s="412"/>
      <c r="C406" s="412"/>
      <c r="D406" s="412"/>
      <c r="E406" s="412"/>
      <c r="F406" s="412"/>
      <c r="G406" s="412"/>
      <c r="H406" s="412"/>
      <c r="I406" s="412"/>
      <c r="J406" s="412"/>
      <c r="K406" s="412"/>
      <c r="L406" s="412"/>
      <c r="M406" s="412"/>
      <c r="N406" s="412"/>
      <c r="O406" s="412"/>
      <c r="P406" s="412"/>
      <c r="Q406" s="412"/>
      <c r="R406" s="412"/>
      <c r="S406" s="412"/>
      <c r="T406" s="412"/>
      <c r="U406" s="412"/>
      <c r="V406" s="412"/>
      <c r="W406" s="412"/>
      <c r="X406" s="412"/>
      <c r="Y406" s="412"/>
      <c r="Z406" s="412"/>
      <c r="AA406" s="412"/>
      <c r="AB406" s="412"/>
      <c r="AC406" s="412"/>
      <c r="AD406" s="412"/>
    </row>
    <row r="407" spans="2:30" ht="12.75" customHeight="1">
      <c r="B407" s="412"/>
      <c r="C407" s="412"/>
      <c r="D407" s="412"/>
      <c r="E407" s="412"/>
      <c r="F407" s="412"/>
      <c r="G407" s="412"/>
      <c r="H407" s="412"/>
      <c r="I407" s="412"/>
      <c r="J407" s="412"/>
      <c r="K407" s="412"/>
      <c r="L407" s="412"/>
      <c r="M407" s="412"/>
      <c r="N407" s="412"/>
      <c r="O407" s="412"/>
      <c r="P407" s="412"/>
      <c r="Q407" s="412"/>
      <c r="R407" s="412"/>
      <c r="S407" s="412"/>
      <c r="T407" s="412"/>
      <c r="U407" s="412"/>
      <c r="V407" s="412"/>
      <c r="W407" s="412"/>
      <c r="X407" s="412"/>
      <c r="Y407" s="412"/>
      <c r="Z407" s="412"/>
      <c r="AA407" s="412"/>
      <c r="AB407" s="412"/>
      <c r="AC407" s="412"/>
      <c r="AD407" s="412"/>
    </row>
    <row r="408" spans="2:30" ht="12.75" customHeight="1">
      <c r="B408" s="412"/>
      <c r="C408" s="412"/>
      <c r="D408" s="412"/>
      <c r="E408" s="412"/>
      <c r="F408" s="412"/>
      <c r="G408" s="412"/>
      <c r="H408" s="412"/>
      <c r="I408" s="412"/>
      <c r="J408" s="412"/>
      <c r="K408" s="412"/>
      <c r="L408" s="412"/>
      <c r="M408" s="412"/>
      <c r="N408" s="412"/>
      <c r="O408" s="412"/>
      <c r="P408" s="412"/>
      <c r="Q408" s="412"/>
      <c r="R408" s="412"/>
      <c r="S408" s="412"/>
      <c r="T408" s="412"/>
      <c r="U408" s="412"/>
      <c r="V408" s="412"/>
      <c r="W408" s="412"/>
      <c r="X408" s="412"/>
      <c r="Y408" s="412"/>
      <c r="Z408" s="412"/>
      <c r="AA408" s="412"/>
      <c r="AB408" s="412"/>
      <c r="AC408" s="412"/>
      <c r="AD408" s="412"/>
    </row>
    <row r="409" spans="2:30" ht="12.75" customHeight="1">
      <c r="B409" s="412"/>
      <c r="C409" s="412"/>
      <c r="D409" s="412"/>
      <c r="E409" s="412"/>
      <c r="F409" s="412"/>
      <c r="G409" s="412"/>
      <c r="H409" s="412"/>
      <c r="I409" s="412"/>
      <c r="J409" s="412"/>
      <c r="K409" s="412"/>
      <c r="L409" s="412"/>
      <c r="M409" s="412"/>
      <c r="N409" s="412"/>
      <c r="O409" s="412"/>
      <c r="P409" s="412"/>
      <c r="Q409" s="412"/>
      <c r="R409" s="412"/>
      <c r="S409" s="412"/>
      <c r="T409" s="412"/>
      <c r="U409" s="412"/>
      <c r="V409" s="412"/>
      <c r="W409" s="412"/>
      <c r="X409" s="412"/>
      <c r="Y409" s="412"/>
      <c r="Z409" s="412"/>
      <c r="AA409" s="412"/>
      <c r="AB409" s="412"/>
      <c r="AC409" s="412"/>
      <c r="AD409" s="412"/>
    </row>
    <row r="410" spans="2:30" ht="12.75" customHeight="1">
      <c r="B410" s="412"/>
      <c r="C410" s="412"/>
      <c r="D410" s="412"/>
      <c r="E410" s="412"/>
      <c r="F410" s="412"/>
      <c r="G410" s="412"/>
      <c r="H410" s="412"/>
      <c r="I410" s="412"/>
      <c r="J410" s="412"/>
      <c r="K410" s="412"/>
      <c r="L410" s="412"/>
      <c r="M410" s="412"/>
      <c r="N410" s="412"/>
      <c r="O410" s="412"/>
      <c r="P410" s="412"/>
      <c r="Q410" s="412"/>
      <c r="R410" s="412"/>
      <c r="S410" s="412"/>
      <c r="T410" s="412"/>
      <c r="U410" s="412"/>
      <c r="V410" s="412"/>
      <c r="W410" s="412"/>
      <c r="X410" s="412"/>
      <c r="Y410" s="412"/>
      <c r="Z410" s="412"/>
      <c r="AA410" s="412"/>
      <c r="AB410" s="412"/>
      <c r="AC410" s="412"/>
      <c r="AD410" s="412"/>
    </row>
    <row r="411" spans="2:30" ht="12.75" customHeight="1">
      <c r="B411" s="412"/>
      <c r="C411" s="412"/>
      <c r="D411" s="412"/>
      <c r="E411" s="412"/>
      <c r="F411" s="412"/>
      <c r="G411" s="412"/>
      <c r="H411" s="412"/>
      <c r="I411" s="412"/>
      <c r="J411" s="412"/>
      <c r="K411" s="412"/>
      <c r="L411" s="412"/>
      <c r="M411" s="412"/>
      <c r="N411" s="412"/>
      <c r="O411" s="412"/>
      <c r="P411" s="412"/>
      <c r="Q411" s="412"/>
      <c r="R411" s="412"/>
      <c r="S411" s="412"/>
      <c r="T411" s="412"/>
      <c r="U411" s="412"/>
      <c r="V411" s="412"/>
      <c r="W411" s="412"/>
      <c r="X411" s="412"/>
      <c r="Y411" s="412"/>
      <c r="Z411" s="412"/>
      <c r="AA411" s="412"/>
      <c r="AB411" s="412"/>
      <c r="AC411" s="412"/>
      <c r="AD411" s="412"/>
    </row>
    <row r="412" spans="2:30" ht="12.75" customHeight="1">
      <c r="B412" s="412"/>
      <c r="C412" s="412"/>
      <c r="D412" s="412"/>
      <c r="E412" s="412"/>
      <c r="F412" s="412"/>
      <c r="G412" s="412"/>
      <c r="H412" s="412"/>
      <c r="I412" s="412"/>
      <c r="J412" s="412"/>
      <c r="K412" s="412"/>
      <c r="L412" s="412"/>
      <c r="M412" s="412"/>
      <c r="N412" s="412"/>
      <c r="O412" s="412"/>
      <c r="P412" s="412"/>
      <c r="Q412" s="412"/>
      <c r="R412" s="412"/>
      <c r="S412" s="412"/>
      <c r="T412" s="412"/>
      <c r="U412" s="412"/>
      <c r="V412" s="412"/>
      <c r="W412" s="412"/>
      <c r="X412" s="412"/>
      <c r="Y412" s="412"/>
      <c r="Z412" s="412"/>
      <c r="AA412" s="412"/>
      <c r="AB412" s="412"/>
      <c r="AC412" s="412"/>
      <c r="AD412" s="412"/>
    </row>
    <row r="413" spans="2:30" ht="12.75" customHeight="1">
      <c r="B413" s="412"/>
      <c r="C413" s="412"/>
      <c r="D413" s="412"/>
      <c r="E413" s="412"/>
      <c r="F413" s="412"/>
      <c r="G413" s="412"/>
      <c r="H413" s="412"/>
      <c r="I413" s="412"/>
      <c r="J413" s="412"/>
      <c r="K413" s="412"/>
      <c r="L413" s="412"/>
      <c r="M413" s="412"/>
      <c r="N413" s="412"/>
      <c r="O413" s="412"/>
      <c r="P413" s="412"/>
      <c r="Q413" s="412"/>
      <c r="R413" s="412"/>
      <c r="S413" s="412"/>
      <c r="T413" s="412"/>
      <c r="U413" s="412"/>
      <c r="V413" s="412"/>
      <c r="W413" s="412"/>
      <c r="X413" s="412"/>
      <c r="Y413" s="412"/>
      <c r="Z413" s="412"/>
      <c r="AA413" s="412"/>
      <c r="AB413" s="412"/>
      <c r="AC413" s="412"/>
      <c r="AD413" s="412"/>
    </row>
    <row r="414" spans="2:30" ht="12.75" customHeight="1">
      <c r="B414" s="412"/>
      <c r="C414" s="412"/>
      <c r="D414" s="412"/>
      <c r="E414" s="412"/>
      <c r="F414" s="412"/>
      <c r="G414" s="412"/>
      <c r="H414" s="412"/>
      <c r="I414" s="412"/>
      <c r="J414" s="412"/>
      <c r="K414" s="412"/>
      <c r="L414" s="412"/>
      <c r="M414" s="412"/>
      <c r="N414" s="412"/>
      <c r="O414" s="412"/>
      <c r="P414" s="412"/>
      <c r="Q414" s="412"/>
      <c r="R414" s="412"/>
      <c r="S414" s="412"/>
      <c r="T414" s="412"/>
      <c r="U414" s="412"/>
      <c r="V414" s="412"/>
      <c r="W414" s="412"/>
      <c r="X414" s="412"/>
      <c r="Y414" s="412"/>
      <c r="Z414" s="412"/>
      <c r="AA414" s="412"/>
      <c r="AB414" s="412"/>
      <c r="AC414" s="412"/>
      <c r="AD414" s="412"/>
    </row>
    <row r="415" spans="2:30" ht="12.75" customHeight="1">
      <c r="B415" s="412"/>
      <c r="C415" s="412"/>
      <c r="D415" s="412"/>
      <c r="E415" s="412"/>
      <c r="F415" s="412"/>
      <c r="G415" s="412"/>
      <c r="H415" s="412"/>
      <c r="I415" s="412"/>
      <c r="J415" s="412"/>
      <c r="K415" s="412"/>
      <c r="L415" s="412"/>
      <c r="M415" s="412"/>
      <c r="N415" s="412"/>
      <c r="O415" s="412"/>
      <c r="P415" s="412"/>
      <c r="Q415" s="412"/>
      <c r="R415" s="412"/>
      <c r="S415" s="412"/>
      <c r="T415" s="412"/>
      <c r="U415" s="412"/>
      <c r="V415" s="412"/>
      <c r="W415" s="412"/>
      <c r="X415" s="412"/>
      <c r="Y415" s="412"/>
      <c r="Z415" s="412"/>
      <c r="AA415" s="412"/>
      <c r="AB415" s="412"/>
      <c r="AC415" s="412"/>
      <c r="AD415" s="412"/>
    </row>
    <row r="416" spans="2:30" ht="12.75" customHeight="1">
      <c r="B416" s="412"/>
      <c r="C416" s="412"/>
      <c r="D416" s="412"/>
      <c r="E416" s="412"/>
      <c r="F416" s="412"/>
      <c r="G416" s="412"/>
      <c r="H416" s="412"/>
      <c r="I416" s="412"/>
      <c r="J416" s="412"/>
      <c r="K416" s="412"/>
      <c r="L416" s="412"/>
      <c r="M416" s="412"/>
      <c r="N416" s="412"/>
      <c r="O416" s="412"/>
      <c r="P416" s="412"/>
      <c r="Q416" s="412"/>
      <c r="R416" s="412"/>
      <c r="S416" s="412"/>
      <c r="T416" s="412"/>
      <c r="U416" s="412"/>
      <c r="V416" s="412"/>
      <c r="W416" s="412"/>
      <c r="X416" s="412"/>
      <c r="Y416" s="412"/>
      <c r="Z416" s="412"/>
      <c r="AA416" s="412"/>
      <c r="AB416" s="412"/>
      <c r="AC416" s="412"/>
      <c r="AD416" s="412"/>
    </row>
    <row r="417" spans="2:30" ht="12.75" customHeight="1">
      <c r="B417" s="412"/>
      <c r="C417" s="412"/>
      <c r="D417" s="412"/>
      <c r="E417" s="412"/>
      <c r="F417" s="412"/>
      <c r="G417" s="412"/>
      <c r="H417" s="412"/>
      <c r="I417" s="412"/>
      <c r="J417" s="412"/>
      <c r="K417" s="412"/>
      <c r="L417" s="412"/>
      <c r="M417" s="412"/>
      <c r="N417" s="412"/>
      <c r="O417" s="412"/>
      <c r="P417" s="412"/>
      <c r="Q417" s="412"/>
      <c r="R417" s="412"/>
      <c r="S417" s="412"/>
      <c r="T417" s="412"/>
      <c r="U417" s="412"/>
      <c r="V417" s="412"/>
      <c r="W417" s="412"/>
      <c r="X417" s="412"/>
      <c r="Y417" s="412"/>
      <c r="Z417" s="412"/>
      <c r="AA417" s="412"/>
      <c r="AB417" s="412"/>
      <c r="AC417" s="412"/>
      <c r="AD417" s="412"/>
    </row>
    <row r="418" spans="2:30" ht="12.75" customHeight="1">
      <c r="B418" s="412"/>
      <c r="C418" s="412"/>
      <c r="D418" s="412"/>
      <c r="E418" s="412"/>
      <c r="F418" s="412"/>
      <c r="G418" s="412"/>
      <c r="H418" s="412"/>
      <c r="I418" s="412"/>
      <c r="J418" s="412"/>
      <c r="K418" s="412"/>
      <c r="L418" s="412"/>
      <c r="M418" s="412"/>
      <c r="N418" s="412"/>
      <c r="O418" s="412"/>
      <c r="P418" s="412"/>
      <c r="Q418" s="412"/>
      <c r="R418" s="412"/>
      <c r="S418" s="412"/>
      <c r="T418" s="412"/>
      <c r="U418" s="412"/>
      <c r="V418" s="412"/>
      <c r="W418" s="412"/>
      <c r="X418" s="412"/>
      <c r="Y418" s="412"/>
      <c r="Z418" s="412"/>
      <c r="AA418" s="412"/>
      <c r="AB418" s="412"/>
      <c r="AC418" s="412"/>
      <c r="AD418" s="412"/>
    </row>
    <row r="419" spans="2:30" ht="12.75" customHeight="1">
      <c r="B419" s="412"/>
      <c r="C419" s="412"/>
      <c r="D419" s="412"/>
      <c r="E419" s="412"/>
      <c r="F419" s="412"/>
      <c r="G419" s="412"/>
      <c r="H419" s="412"/>
      <c r="I419" s="412"/>
      <c r="J419" s="412"/>
      <c r="K419" s="412"/>
      <c r="L419" s="412"/>
      <c r="M419" s="412"/>
      <c r="N419" s="412"/>
      <c r="O419" s="412"/>
      <c r="P419" s="412"/>
      <c r="Q419" s="412"/>
      <c r="R419" s="412"/>
      <c r="S419" s="412"/>
      <c r="T419" s="412"/>
      <c r="U419" s="412"/>
      <c r="V419" s="412"/>
      <c r="W419" s="412"/>
      <c r="X419" s="412"/>
      <c r="Y419" s="412"/>
      <c r="Z419" s="412"/>
      <c r="AA419" s="412"/>
      <c r="AB419" s="412"/>
      <c r="AC419" s="412"/>
      <c r="AD419" s="412"/>
    </row>
    <row r="420" spans="2:30" ht="12.75" customHeight="1">
      <c r="B420" s="412"/>
      <c r="C420" s="412"/>
      <c r="D420" s="412"/>
      <c r="E420" s="412"/>
      <c r="F420" s="412"/>
      <c r="G420" s="412"/>
      <c r="H420" s="412"/>
      <c r="I420" s="412"/>
      <c r="J420" s="412"/>
      <c r="K420" s="412"/>
      <c r="L420" s="412"/>
      <c r="M420" s="412"/>
      <c r="N420" s="412"/>
      <c r="O420" s="412"/>
      <c r="P420" s="412"/>
      <c r="Q420" s="412"/>
      <c r="R420" s="412"/>
      <c r="S420" s="412"/>
      <c r="T420" s="412"/>
      <c r="U420" s="412"/>
      <c r="V420" s="412"/>
      <c r="W420" s="412"/>
      <c r="X420" s="412"/>
      <c r="Y420" s="412"/>
      <c r="Z420" s="412"/>
      <c r="AA420" s="412"/>
      <c r="AB420" s="412"/>
      <c r="AC420" s="412"/>
      <c r="AD420" s="412"/>
    </row>
    <row r="421" spans="2:30" ht="12.75" customHeight="1">
      <c r="B421" s="412"/>
      <c r="C421" s="412"/>
      <c r="D421" s="412"/>
      <c r="E421" s="412"/>
      <c r="F421" s="412"/>
      <c r="G421" s="412"/>
      <c r="H421" s="412"/>
      <c r="I421" s="412"/>
      <c r="J421" s="412"/>
      <c r="K421" s="412"/>
      <c r="L421" s="412"/>
      <c r="M421" s="412"/>
      <c r="N421" s="412"/>
      <c r="O421" s="412"/>
      <c r="P421" s="412"/>
      <c r="Q421" s="412"/>
      <c r="R421" s="412"/>
      <c r="S421" s="412"/>
      <c r="T421" s="412"/>
      <c r="U421" s="412"/>
      <c r="V421" s="412"/>
      <c r="W421" s="412"/>
      <c r="X421" s="412"/>
      <c r="Y421" s="412"/>
      <c r="Z421" s="412"/>
      <c r="AA421" s="412"/>
      <c r="AB421" s="412"/>
      <c r="AC421" s="412"/>
      <c r="AD421" s="412"/>
    </row>
    <row r="422" spans="2:30" ht="12.75" customHeight="1">
      <c r="B422" s="412"/>
      <c r="C422" s="412"/>
      <c r="D422" s="412"/>
      <c r="E422" s="412"/>
      <c r="F422" s="412"/>
      <c r="G422" s="412"/>
      <c r="H422" s="412"/>
      <c r="I422" s="412"/>
      <c r="J422" s="412"/>
      <c r="K422" s="412"/>
      <c r="L422" s="412"/>
      <c r="M422" s="412"/>
      <c r="N422" s="412"/>
      <c r="O422" s="412"/>
      <c r="P422" s="412"/>
      <c r="Q422" s="412"/>
      <c r="R422" s="412"/>
      <c r="S422" s="412"/>
      <c r="T422" s="412"/>
      <c r="U422" s="412"/>
      <c r="V422" s="412"/>
      <c r="W422" s="412"/>
      <c r="X422" s="412"/>
      <c r="Y422" s="412"/>
      <c r="Z422" s="412"/>
      <c r="AA422" s="412"/>
      <c r="AB422" s="412"/>
      <c r="AC422" s="412"/>
      <c r="AD422" s="412"/>
    </row>
    <row r="423" spans="2:30" ht="12.75" customHeight="1">
      <c r="B423" s="412"/>
      <c r="C423" s="412"/>
      <c r="D423" s="412"/>
      <c r="E423" s="412"/>
      <c r="F423" s="412"/>
      <c r="G423" s="412"/>
      <c r="H423" s="412"/>
      <c r="I423" s="412"/>
      <c r="J423" s="412"/>
      <c r="K423" s="412"/>
      <c r="L423" s="412"/>
      <c r="M423" s="412"/>
      <c r="N423" s="412"/>
      <c r="O423" s="412"/>
      <c r="P423" s="412"/>
      <c r="Q423" s="412"/>
      <c r="R423" s="412"/>
      <c r="S423" s="412"/>
      <c r="T423" s="412"/>
      <c r="U423" s="412"/>
      <c r="V423" s="412"/>
      <c r="W423" s="412"/>
      <c r="X423" s="412"/>
      <c r="Y423" s="412"/>
      <c r="Z423" s="412"/>
      <c r="AA423" s="412"/>
      <c r="AB423" s="412"/>
      <c r="AC423" s="412"/>
      <c r="AD423" s="412"/>
    </row>
    <row r="424" spans="2:30" ht="12.75" customHeight="1">
      <c r="B424" s="412"/>
      <c r="C424" s="412"/>
      <c r="D424" s="412"/>
      <c r="E424" s="412"/>
      <c r="F424" s="412"/>
      <c r="G424" s="412"/>
      <c r="H424" s="412"/>
      <c r="I424" s="412"/>
      <c r="J424" s="412"/>
      <c r="K424" s="412"/>
      <c r="L424" s="412"/>
      <c r="M424" s="412"/>
      <c r="N424" s="412"/>
      <c r="O424" s="412"/>
      <c r="P424" s="412"/>
      <c r="Q424" s="412"/>
      <c r="R424" s="412"/>
      <c r="S424" s="412"/>
      <c r="T424" s="412"/>
      <c r="U424" s="412"/>
      <c r="V424" s="412"/>
      <c r="W424" s="412"/>
      <c r="X424" s="412"/>
      <c r="Y424" s="412"/>
      <c r="Z424" s="412"/>
      <c r="AA424" s="412"/>
      <c r="AB424" s="412"/>
      <c r="AC424" s="412"/>
      <c r="AD424" s="412"/>
    </row>
    <row r="425" spans="2:30" ht="12.75" customHeight="1">
      <c r="B425" s="412"/>
      <c r="C425" s="412"/>
      <c r="D425" s="412"/>
      <c r="E425" s="412"/>
      <c r="F425" s="412"/>
      <c r="G425" s="412"/>
      <c r="H425" s="412"/>
      <c r="I425" s="412"/>
      <c r="J425" s="412"/>
      <c r="K425" s="412"/>
      <c r="L425" s="412"/>
      <c r="M425" s="412"/>
      <c r="N425" s="412"/>
      <c r="O425" s="412"/>
      <c r="P425" s="412"/>
      <c r="Q425" s="412"/>
      <c r="R425" s="412"/>
      <c r="S425" s="412"/>
      <c r="T425" s="412"/>
      <c r="U425" s="412"/>
      <c r="V425" s="412"/>
      <c r="W425" s="412"/>
      <c r="X425" s="412"/>
      <c r="Y425" s="412"/>
      <c r="Z425" s="412"/>
      <c r="AA425" s="412"/>
      <c r="AB425" s="412"/>
      <c r="AC425" s="412"/>
      <c r="AD425" s="412"/>
    </row>
    <row r="426" spans="2:30" ht="12.75" customHeight="1">
      <c r="B426" s="412"/>
      <c r="C426" s="412"/>
      <c r="D426" s="412"/>
      <c r="E426" s="412"/>
      <c r="F426" s="412"/>
      <c r="G426" s="412"/>
      <c r="H426" s="412"/>
      <c r="I426" s="412"/>
      <c r="J426" s="412"/>
      <c r="K426" s="412"/>
      <c r="L426" s="412"/>
      <c r="M426" s="412"/>
      <c r="N426" s="412"/>
      <c r="O426" s="412"/>
      <c r="P426" s="412"/>
      <c r="Q426" s="412"/>
      <c r="R426" s="412"/>
      <c r="S426" s="412"/>
      <c r="T426" s="412"/>
      <c r="U426" s="412"/>
      <c r="V426" s="412"/>
      <c r="W426" s="412"/>
      <c r="X426" s="412"/>
      <c r="Y426" s="412"/>
      <c r="Z426" s="412"/>
      <c r="AA426" s="412"/>
      <c r="AB426" s="412"/>
      <c r="AC426" s="412"/>
      <c r="AD426" s="412"/>
    </row>
    <row r="427" spans="2:30" ht="12.75" customHeight="1">
      <c r="B427" s="412"/>
      <c r="C427" s="412"/>
      <c r="D427" s="412"/>
      <c r="E427" s="412"/>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row>
    <row r="428" spans="2:30" ht="12.75" customHeight="1">
      <c r="B428" s="412"/>
      <c r="C428" s="412"/>
      <c r="D428" s="412"/>
      <c r="E428" s="412"/>
      <c r="F428" s="412"/>
      <c r="G428" s="412"/>
      <c r="H428" s="412"/>
      <c r="I428" s="412"/>
      <c r="J428" s="412"/>
      <c r="K428" s="412"/>
      <c r="L428" s="412"/>
      <c r="M428" s="412"/>
      <c r="N428" s="412"/>
      <c r="O428" s="412"/>
      <c r="P428" s="412"/>
      <c r="Q428" s="412"/>
      <c r="R428" s="412"/>
      <c r="S428" s="412"/>
      <c r="T428" s="412"/>
      <c r="U428" s="412"/>
      <c r="V428" s="412"/>
      <c r="W428" s="412"/>
      <c r="X428" s="412"/>
      <c r="Y428" s="412"/>
      <c r="Z428" s="412"/>
      <c r="AA428" s="412"/>
      <c r="AB428" s="412"/>
      <c r="AC428" s="412"/>
      <c r="AD428" s="412"/>
    </row>
    <row r="429" spans="2:30" ht="12.75" customHeight="1">
      <c r="B429" s="412"/>
      <c r="C429" s="412"/>
      <c r="D429" s="412"/>
      <c r="E429" s="412"/>
      <c r="F429" s="412"/>
      <c r="G429" s="412"/>
      <c r="H429" s="412"/>
      <c r="I429" s="412"/>
      <c r="J429" s="412"/>
      <c r="K429" s="412"/>
      <c r="L429" s="412"/>
      <c r="M429" s="412"/>
      <c r="N429" s="412"/>
      <c r="O429" s="412"/>
      <c r="P429" s="412"/>
      <c r="Q429" s="412"/>
      <c r="R429" s="412"/>
      <c r="S429" s="412"/>
      <c r="T429" s="412"/>
      <c r="U429" s="412"/>
      <c r="V429" s="412"/>
      <c r="W429" s="412"/>
      <c r="X429" s="412"/>
      <c r="Y429" s="412"/>
      <c r="Z429" s="412"/>
      <c r="AA429" s="412"/>
      <c r="AB429" s="412"/>
      <c r="AC429" s="412"/>
      <c r="AD429" s="412"/>
    </row>
    <row r="430" spans="2:30" ht="12.75" customHeight="1">
      <c r="B430" s="412"/>
      <c r="C430" s="412"/>
      <c r="D430" s="412"/>
      <c r="E430" s="412"/>
      <c r="F430" s="412"/>
      <c r="G430" s="412"/>
      <c r="H430" s="412"/>
      <c r="I430" s="412"/>
      <c r="J430" s="412"/>
      <c r="K430" s="412"/>
      <c r="L430" s="412"/>
      <c r="M430" s="412"/>
      <c r="N430" s="412"/>
      <c r="O430" s="412"/>
      <c r="P430" s="412"/>
      <c r="Q430" s="412"/>
      <c r="R430" s="412"/>
      <c r="S430" s="412"/>
      <c r="T430" s="412"/>
      <c r="U430" s="412"/>
      <c r="V430" s="412"/>
      <c r="W430" s="412"/>
      <c r="X430" s="412"/>
      <c r="Y430" s="412"/>
      <c r="Z430" s="412"/>
      <c r="AA430" s="412"/>
      <c r="AB430" s="412"/>
      <c r="AC430" s="412"/>
      <c r="AD430" s="412"/>
    </row>
    <row r="431" spans="2:30" ht="12.75" customHeight="1">
      <c r="B431" s="412"/>
      <c r="C431" s="412"/>
      <c r="D431" s="412"/>
      <c r="E431" s="412"/>
      <c r="F431" s="412"/>
      <c r="G431" s="412"/>
      <c r="H431" s="412"/>
      <c r="I431" s="412"/>
      <c r="J431" s="412"/>
      <c r="K431" s="412"/>
      <c r="L431" s="412"/>
      <c r="M431" s="412"/>
      <c r="N431" s="412"/>
      <c r="O431" s="412"/>
      <c r="P431" s="412"/>
      <c r="Q431" s="412"/>
      <c r="R431" s="412"/>
      <c r="S431" s="412"/>
      <c r="T431" s="412"/>
      <c r="U431" s="412"/>
      <c r="V431" s="412"/>
      <c r="W431" s="412"/>
      <c r="X431" s="412"/>
      <c r="Y431" s="412"/>
      <c r="Z431" s="412"/>
      <c r="AA431" s="412"/>
      <c r="AB431" s="412"/>
      <c r="AC431" s="412"/>
      <c r="AD431" s="412"/>
    </row>
    <row r="432" spans="2:30" ht="12.75" customHeight="1">
      <c r="B432" s="412"/>
      <c r="C432" s="412"/>
      <c r="D432" s="412"/>
      <c r="E432" s="412"/>
      <c r="F432" s="412"/>
      <c r="G432" s="412"/>
      <c r="H432" s="412"/>
      <c r="I432" s="412"/>
      <c r="J432" s="412"/>
      <c r="K432" s="412"/>
      <c r="L432" s="412"/>
      <c r="M432" s="412"/>
      <c r="N432" s="412"/>
      <c r="O432" s="412"/>
      <c r="P432" s="412"/>
      <c r="Q432" s="412"/>
      <c r="R432" s="412"/>
      <c r="S432" s="412"/>
      <c r="T432" s="412"/>
      <c r="U432" s="412"/>
      <c r="V432" s="412"/>
      <c r="W432" s="412"/>
      <c r="X432" s="412"/>
      <c r="Y432" s="412"/>
      <c r="Z432" s="412"/>
      <c r="AA432" s="412"/>
      <c r="AB432" s="412"/>
      <c r="AC432" s="412"/>
      <c r="AD432" s="412"/>
    </row>
    <row r="433" spans="2:30" ht="12.75" customHeight="1">
      <c r="B433" s="412"/>
      <c r="C433" s="412"/>
      <c r="D433" s="412"/>
      <c r="E433" s="412"/>
      <c r="F433" s="412"/>
      <c r="G433" s="412"/>
      <c r="H433" s="412"/>
      <c r="I433" s="412"/>
      <c r="J433" s="412"/>
      <c r="K433" s="412"/>
      <c r="L433" s="412"/>
      <c r="M433" s="412"/>
      <c r="N433" s="412"/>
      <c r="O433" s="412"/>
      <c r="P433" s="412"/>
      <c r="Q433" s="412"/>
      <c r="R433" s="412"/>
      <c r="S433" s="412"/>
      <c r="T433" s="412"/>
      <c r="U433" s="412"/>
      <c r="V433" s="412"/>
      <c r="W433" s="412"/>
      <c r="X433" s="412"/>
      <c r="Y433" s="412"/>
      <c r="Z433" s="412"/>
      <c r="AA433" s="412"/>
      <c r="AB433" s="412"/>
      <c r="AC433" s="412"/>
      <c r="AD433" s="412"/>
    </row>
    <row r="434" spans="2:30" ht="12.75" customHeight="1">
      <c r="B434" s="412"/>
      <c r="C434" s="412"/>
      <c r="D434" s="412"/>
      <c r="E434" s="412"/>
      <c r="F434" s="412"/>
      <c r="G434" s="412"/>
      <c r="H434" s="412"/>
      <c r="I434" s="412"/>
      <c r="J434" s="412"/>
      <c r="K434" s="412"/>
      <c r="L434" s="412"/>
      <c r="M434" s="412"/>
      <c r="N434" s="412"/>
      <c r="O434" s="412"/>
      <c r="P434" s="412"/>
      <c r="Q434" s="412"/>
      <c r="R434" s="412"/>
      <c r="S434" s="412"/>
      <c r="T434" s="412"/>
      <c r="U434" s="412"/>
      <c r="V434" s="412"/>
      <c r="W434" s="412"/>
      <c r="X434" s="412"/>
      <c r="Y434" s="412"/>
      <c r="Z434" s="412"/>
      <c r="AA434" s="412"/>
      <c r="AB434" s="412"/>
      <c r="AC434" s="412"/>
      <c r="AD434" s="412"/>
    </row>
    <row r="435" spans="2:30" ht="12.75" customHeight="1">
      <c r="B435" s="412"/>
      <c r="C435" s="412"/>
      <c r="D435" s="412"/>
      <c r="E435" s="412"/>
      <c r="F435" s="412"/>
      <c r="G435" s="412"/>
      <c r="H435" s="412"/>
      <c r="I435" s="412"/>
      <c r="J435" s="412"/>
      <c r="K435" s="412"/>
      <c r="L435" s="412"/>
      <c r="M435" s="412"/>
      <c r="N435" s="412"/>
      <c r="O435" s="412"/>
      <c r="P435" s="412"/>
      <c r="Q435" s="412"/>
      <c r="R435" s="412"/>
      <c r="S435" s="412"/>
      <c r="T435" s="412"/>
      <c r="U435" s="412"/>
      <c r="V435" s="412"/>
      <c r="W435" s="412"/>
      <c r="X435" s="412"/>
      <c r="Y435" s="412"/>
      <c r="Z435" s="412"/>
      <c r="AA435" s="412"/>
      <c r="AB435" s="412"/>
      <c r="AC435" s="412"/>
      <c r="AD435" s="412"/>
    </row>
    <row r="436" spans="2:30" ht="12.75" customHeight="1">
      <c r="B436" s="412"/>
      <c r="C436" s="412"/>
      <c r="D436" s="412"/>
      <c r="E436" s="412"/>
      <c r="F436" s="412"/>
      <c r="G436" s="412"/>
      <c r="H436" s="412"/>
      <c r="I436" s="412"/>
      <c r="J436" s="412"/>
      <c r="K436" s="412"/>
      <c r="L436" s="412"/>
      <c r="M436" s="412"/>
      <c r="N436" s="412"/>
      <c r="O436" s="412"/>
      <c r="P436" s="412"/>
      <c r="Q436" s="412"/>
      <c r="R436" s="412"/>
      <c r="S436" s="412"/>
      <c r="T436" s="412"/>
      <c r="U436" s="412"/>
      <c r="V436" s="412"/>
      <c r="W436" s="412"/>
      <c r="X436" s="412"/>
      <c r="Y436" s="412"/>
      <c r="Z436" s="412"/>
      <c r="AA436" s="412"/>
      <c r="AB436" s="412"/>
      <c r="AC436" s="412"/>
      <c r="AD436" s="412"/>
    </row>
    <row r="437" spans="2:30" ht="12.75" customHeight="1">
      <c r="B437" s="412"/>
      <c r="C437" s="412"/>
      <c r="D437" s="412"/>
      <c r="E437" s="412"/>
      <c r="F437" s="412"/>
      <c r="G437" s="412"/>
      <c r="H437" s="412"/>
      <c r="I437" s="412"/>
      <c r="J437" s="412"/>
      <c r="K437" s="412"/>
      <c r="L437" s="412"/>
      <c r="M437" s="412"/>
      <c r="N437" s="412"/>
      <c r="O437" s="412"/>
      <c r="P437" s="412"/>
      <c r="Q437" s="412"/>
      <c r="R437" s="412"/>
      <c r="S437" s="412"/>
      <c r="T437" s="412"/>
      <c r="U437" s="412"/>
      <c r="V437" s="412"/>
      <c r="W437" s="412"/>
      <c r="X437" s="412"/>
      <c r="Y437" s="412"/>
      <c r="Z437" s="412"/>
      <c r="AA437" s="412"/>
      <c r="AB437" s="412"/>
      <c r="AC437" s="412"/>
      <c r="AD437" s="412"/>
    </row>
    <row r="438" spans="2:30" ht="12.75" customHeight="1">
      <c r="B438" s="412"/>
      <c r="C438" s="412"/>
      <c r="D438" s="412"/>
      <c r="E438" s="412"/>
      <c r="F438" s="412"/>
      <c r="G438" s="412"/>
      <c r="H438" s="412"/>
      <c r="I438" s="412"/>
      <c r="J438" s="412"/>
      <c r="K438" s="412"/>
      <c r="L438" s="412"/>
      <c r="M438" s="412"/>
      <c r="N438" s="412"/>
      <c r="O438" s="412"/>
      <c r="P438" s="412"/>
      <c r="Q438" s="412"/>
      <c r="R438" s="412"/>
      <c r="S438" s="412"/>
      <c r="T438" s="412"/>
      <c r="U438" s="412"/>
      <c r="V438" s="412"/>
      <c r="W438" s="412"/>
      <c r="X438" s="412"/>
      <c r="Y438" s="412"/>
      <c r="Z438" s="412"/>
      <c r="AA438" s="412"/>
      <c r="AB438" s="412"/>
      <c r="AC438" s="412"/>
      <c r="AD438" s="412"/>
    </row>
    <row r="439" spans="2:30" ht="12.75" customHeight="1">
      <c r="B439" s="412"/>
      <c r="C439" s="412"/>
      <c r="D439" s="412"/>
      <c r="E439" s="412"/>
      <c r="F439" s="412"/>
      <c r="G439" s="412"/>
      <c r="H439" s="412"/>
      <c r="I439" s="412"/>
      <c r="J439" s="412"/>
      <c r="K439" s="412"/>
      <c r="L439" s="412"/>
      <c r="M439" s="412"/>
      <c r="N439" s="412"/>
      <c r="O439" s="412"/>
      <c r="P439" s="412"/>
      <c r="Q439" s="412"/>
      <c r="R439" s="412"/>
      <c r="S439" s="412"/>
      <c r="T439" s="412"/>
      <c r="U439" s="412"/>
      <c r="V439" s="412"/>
      <c r="W439" s="412"/>
      <c r="X439" s="412"/>
      <c r="Y439" s="412"/>
      <c r="Z439" s="412"/>
      <c r="AA439" s="412"/>
      <c r="AB439" s="412"/>
      <c r="AC439" s="412"/>
      <c r="AD439" s="412"/>
    </row>
    <row r="440" spans="2:30" ht="12.75" customHeight="1">
      <c r="B440" s="412"/>
      <c r="C440" s="412"/>
      <c r="D440" s="412"/>
      <c r="E440" s="412"/>
      <c r="F440" s="412"/>
      <c r="G440" s="412"/>
      <c r="H440" s="412"/>
      <c r="I440" s="412"/>
      <c r="J440" s="412"/>
      <c r="K440" s="412"/>
      <c r="L440" s="412"/>
      <c r="M440" s="412"/>
      <c r="N440" s="412"/>
      <c r="O440" s="412"/>
      <c r="P440" s="412"/>
      <c r="Q440" s="412"/>
      <c r="R440" s="412"/>
      <c r="S440" s="412"/>
      <c r="T440" s="412"/>
      <c r="U440" s="412"/>
      <c r="V440" s="412"/>
      <c r="W440" s="412"/>
      <c r="X440" s="412"/>
      <c r="Y440" s="412"/>
      <c r="Z440" s="412"/>
      <c r="AA440" s="412"/>
      <c r="AB440" s="412"/>
      <c r="AC440" s="412"/>
      <c r="AD440" s="412"/>
    </row>
    <row r="441" spans="2:30" ht="12.75" customHeight="1">
      <c r="B441" s="412"/>
      <c r="C441" s="412"/>
      <c r="D441" s="412"/>
      <c r="E441" s="412"/>
      <c r="F441" s="412"/>
      <c r="G441" s="412"/>
      <c r="H441" s="412"/>
      <c r="I441" s="412"/>
      <c r="J441" s="412"/>
      <c r="K441" s="412"/>
      <c r="L441" s="412"/>
      <c r="M441" s="412"/>
      <c r="N441" s="412"/>
      <c r="O441" s="412"/>
      <c r="P441" s="412"/>
      <c r="Q441" s="412"/>
      <c r="R441" s="412"/>
      <c r="S441" s="412"/>
      <c r="T441" s="412"/>
      <c r="U441" s="412"/>
      <c r="V441" s="412"/>
      <c r="W441" s="412"/>
      <c r="X441" s="412"/>
      <c r="Y441" s="412"/>
      <c r="Z441" s="412"/>
      <c r="AA441" s="412"/>
      <c r="AB441" s="412"/>
      <c r="AC441" s="412"/>
      <c r="AD441" s="412"/>
    </row>
    <row r="442" spans="2:30" ht="12.75" customHeight="1">
      <c r="B442" s="412"/>
      <c r="C442" s="412"/>
      <c r="D442" s="412"/>
      <c r="E442" s="412"/>
      <c r="F442" s="412"/>
      <c r="G442" s="412"/>
      <c r="H442" s="412"/>
      <c r="I442" s="412"/>
      <c r="J442" s="412"/>
      <c r="K442" s="412"/>
      <c r="L442" s="412"/>
      <c r="M442" s="412"/>
      <c r="N442" s="412"/>
      <c r="O442" s="412"/>
      <c r="P442" s="412"/>
      <c r="Q442" s="412"/>
      <c r="R442" s="412"/>
      <c r="S442" s="412"/>
      <c r="T442" s="412"/>
      <c r="U442" s="412"/>
      <c r="V442" s="412"/>
      <c r="W442" s="412"/>
      <c r="X442" s="412"/>
      <c r="Y442" s="412"/>
      <c r="Z442" s="412"/>
      <c r="AA442" s="412"/>
      <c r="AB442" s="412"/>
      <c r="AC442" s="412"/>
      <c r="AD442" s="412"/>
    </row>
    <row r="443" spans="2:30" ht="12.75" customHeight="1">
      <c r="B443" s="412"/>
      <c r="C443" s="412"/>
      <c r="D443" s="412"/>
      <c r="E443" s="412"/>
      <c r="F443" s="412"/>
      <c r="G443" s="412"/>
      <c r="H443" s="412"/>
      <c r="I443" s="412"/>
      <c r="J443" s="412"/>
      <c r="K443" s="412"/>
      <c r="L443" s="412"/>
      <c r="M443" s="412"/>
      <c r="N443" s="412"/>
      <c r="O443" s="412"/>
      <c r="P443" s="412"/>
      <c r="Q443" s="412"/>
      <c r="R443" s="412"/>
      <c r="S443" s="412"/>
      <c r="T443" s="412"/>
      <c r="U443" s="412"/>
      <c r="V443" s="412"/>
      <c r="W443" s="412"/>
      <c r="X443" s="412"/>
      <c r="Y443" s="412"/>
      <c r="Z443" s="412"/>
      <c r="AA443" s="412"/>
      <c r="AB443" s="412"/>
      <c r="AC443" s="412"/>
      <c r="AD443" s="412"/>
    </row>
    <row r="444" spans="2:30" ht="12.75" customHeight="1">
      <c r="B444" s="412"/>
      <c r="C444" s="412"/>
      <c r="D444" s="412"/>
      <c r="E444" s="412"/>
      <c r="F444" s="412"/>
      <c r="G444" s="412"/>
      <c r="H444" s="412"/>
      <c r="I444" s="412"/>
      <c r="J444" s="412"/>
      <c r="K444" s="412"/>
      <c r="L444" s="412"/>
      <c r="M444" s="412"/>
      <c r="N444" s="412"/>
      <c r="O444" s="412"/>
      <c r="P444" s="412"/>
      <c r="Q444" s="412"/>
      <c r="R444" s="412"/>
      <c r="S444" s="412"/>
      <c r="T444" s="412"/>
      <c r="U444" s="412"/>
      <c r="V444" s="412"/>
      <c r="W444" s="412"/>
      <c r="X444" s="412"/>
      <c r="Y444" s="412"/>
      <c r="Z444" s="412"/>
      <c r="AA444" s="412"/>
      <c r="AB444" s="412"/>
      <c r="AC444" s="412"/>
      <c r="AD444" s="412"/>
    </row>
    <row r="445" spans="2:30" ht="12.75" customHeight="1">
      <c r="B445" s="412"/>
      <c r="C445" s="412"/>
      <c r="D445" s="412"/>
      <c r="E445" s="412"/>
      <c r="F445" s="412"/>
      <c r="G445" s="412"/>
      <c r="H445" s="412"/>
      <c r="I445" s="412"/>
      <c r="J445" s="412"/>
      <c r="K445" s="412"/>
      <c r="L445" s="412"/>
      <c r="M445" s="412"/>
      <c r="N445" s="412"/>
      <c r="O445" s="412"/>
      <c r="P445" s="412"/>
      <c r="Q445" s="412"/>
      <c r="R445" s="412"/>
      <c r="S445" s="412"/>
      <c r="T445" s="412"/>
      <c r="U445" s="412"/>
      <c r="V445" s="412"/>
      <c r="W445" s="412"/>
      <c r="X445" s="412"/>
      <c r="Y445" s="412"/>
      <c r="Z445" s="412"/>
      <c r="AA445" s="412"/>
      <c r="AB445" s="412"/>
      <c r="AC445" s="412"/>
      <c r="AD445" s="412"/>
    </row>
    <row r="446" spans="2:30" ht="12.75" customHeight="1">
      <c r="B446" s="412"/>
      <c r="C446" s="412"/>
      <c r="D446" s="412"/>
      <c r="E446" s="412"/>
      <c r="F446" s="412"/>
      <c r="G446" s="412"/>
      <c r="H446" s="412"/>
      <c r="I446" s="412"/>
      <c r="J446" s="412"/>
      <c r="K446" s="412"/>
      <c r="L446" s="412"/>
      <c r="M446" s="412"/>
      <c r="N446" s="412"/>
      <c r="O446" s="412"/>
      <c r="P446" s="412"/>
      <c r="Q446" s="412"/>
      <c r="R446" s="412"/>
      <c r="S446" s="412"/>
      <c r="T446" s="412"/>
      <c r="U446" s="412"/>
      <c r="V446" s="412"/>
      <c r="W446" s="412"/>
      <c r="X446" s="412"/>
      <c r="Y446" s="412"/>
      <c r="Z446" s="412"/>
      <c r="AA446" s="412"/>
      <c r="AB446" s="412"/>
      <c r="AC446" s="412"/>
      <c r="AD446" s="412"/>
    </row>
    <row r="447" spans="2:30" ht="12.75" customHeight="1">
      <c r="B447" s="412"/>
      <c r="C447" s="412"/>
      <c r="D447" s="412"/>
      <c r="E447" s="412"/>
      <c r="F447" s="412"/>
      <c r="G447" s="412"/>
      <c r="H447" s="412"/>
      <c r="I447" s="412"/>
      <c r="J447" s="412"/>
      <c r="K447" s="412"/>
      <c r="L447" s="412"/>
      <c r="M447" s="412"/>
      <c r="N447" s="412"/>
      <c r="O447" s="412"/>
      <c r="P447" s="412"/>
      <c r="Q447" s="412"/>
      <c r="R447" s="412"/>
      <c r="S447" s="412"/>
      <c r="T447" s="412"/>
      <c r="U447" s="412"/>
      <c r="V447" s="412"/>
      <c r="W447" s="412"/>
      <c r="X447" s="412"/>
      <c r="Y447" s="412"/>
      <c r="Z447" s="412"/>
      <c r="AA447" s="412"/>
      <c r="AB447" s="412"/>
      <c r="AC447" s="412"/>
      <c r="AD447" s="412"/>
    </row>
    <row r="448" spans="2:30" ht="12.75" customHeight="1">
      <c r="B448" s="412"/>
      <c r="C448" s="412"/>
      <c r="D448" s="412"/>
      <c r="E448" s="412"/>
      <c r="F448" s="412"/>
      <c r="G448" s="412"/>
      <c r="H448" s="412"/>
      <c r="I448" s="412"/>
      <c r="J448" s="412"/>
      <c r="K448" s="412"/>
      <c r="L448" s="412"/>
      <c r="M448" s="412"/>
      <c r="N448" s="412"/>
      <c r="O448" s="412"/>
      <c r="P448" s="412"/>
      <c r="Q448" s="412"/>
      <c r="R448" s="412"/>
      <c r="S448" s="412"/>
      <c r="T448" s="412"/>
      <c r="U448" s="412"/>
      <c r="V448" s="412"/>
      <c r="W448" s="412"/>
      <c r="X448" s="412"/>
      <c r="Y448" s="412"/>
      <c r="Z448" s="412"/>
      <c r="AA448" s="412"/>
      <c r="AB448" s="412"/>
      <c r="AC448" s="412"/>
      <c r="AD448" s="412"/>
    </row>
    <row r="449" spans="2:30" ht="12.75" customHeight="1">
      <c r="B449" s="412"/>
      <c r="C449" s="412"/>
      <c r="D449" s="412"/>
      <c r="E449" s="412"/>
      <c r="F449" s="412"/>
      <c r="G449" s="412"/>
      <c r="H449" s="412"/>
      <c r="I449" s="412"/>
      <c r="J449" s="412"/>
      <c r="K449" s="412"/>
      <c r="L449" s="412"/>
      <c r="M449" s="412"/>
      <c r="N449" s="412"/>
      <c r="O449" s="412"/>
      <c r="P449" s="412"/>
      <c r="Q449" s="412"/>
      <c r="R449" s="412"/>
      <c r="S449" s="412"/>
      <c r="T449" s="412"/>
      <c r="U449" s="412"/>
      <c r="V449" s="412"/>
      <c r="W449" s="412"/>
      <c r="X449" s="412"/>
      <c r="Y449" s="412"/>
      <c r="Z449" s="412"/>
      <c r="AA449" s="412"/>
      <c r="AB449" s="412"/>
      <c r="AC449" s="412"/>
      <c r="AD449" s="412"/>
    </row>
    <row r="450" spans="2:30" ht="12.75" customHeight="1">
      <c r="B450" s="412"/>
      <c r="C450" s="412"/>
      <c r="D450" s="412"/>
      <c r="E450" s="412"/>
      <c r="F450" s="412"/>
      <c r="G450" s="412"/>
      <c r="H450" s="412"/>
      <c r="I450" s="412"/>
      <c r="J450" s="412"/>
      <c r="K450" s="412"/>
      <c r="L450" s="412"/>
      <c r="M450" s="412"/>
      <c r="N450" s="412"/>
      <c r="O450" s="412"/>
      <c r="P450" s="412"/>
      <c r="Q450" s="412"/>
      <c r="R450" s="412"/>
      <c r="S450" s="412"/>
      <c r="T450" s="412"/>
      <c r="U450" s="412"/>
      <c r="V450" s="412"/>
      <c r="W450" s="412"/>
      <c r="X450" s="412"/>
      <c r="Y450" s="412"/>
      <c r="Z450" s="412"/>
      <c r="AA450" s="412"/>
      <c r="AB450" s="412"/>
      <c r="AC450" s="412"/>
      <c r="AD450" s="412"/>
    </row>
    <row r="451" spans="2:30" ht="12.75" customHeight="1">
      <c r="B451" s="412"/>
      <c r="C451" s="412"/>
      <c r="D451" s="412"/>
      <c r="E451" s="412"/>
      <c r="F451" s="412"/>
      <c r="G451" s="412"/>
      <c r="H451" s="412"/>
      <c r="I451" s="412"/>
      <c r="J451" s="412"/>
      <c r="K451" s="412"/>
      <c r="L451" s="412"/>
      <c r="M451" s="412"/>
      <c r="N451" s="412"/>
      <c r="O451" s="412"/>
      <c r="P451" s="412"/>
      <c r="Q451" s="412"/>
      <c r="R451" s="412"/>
      <c r="S451" s="412"/>
      <c r="T451" s="412"/>
      <c r="U451" s="412"/>
      <c r="V451" s="412"/>
      <c r="W451" s="412"/>
      <c r="X451" s="412"/>
      <c r="Y451" s="412"/>
      <c r="Z451" s="412"/>
      <c r="AA451" s="412"/>
      <c r="AB451" s="412"/>
      <c r="AC451" s="412"/>
      <c r="AD451" s="412"/>
    </row>
    <row r="452" spans="2:30" ht="12.75" customHeight="1">
      <c r="B452" s="412"/>
      <c r="C452" s="412"/>
      <c r="D452" s="412"/>
      <c r="E452" s="412"/>
      <c r="F452" s="412"/>
      <c r="G452" s="412"/>
      <c r="H452" s="412"/>
      <c r="I452" s="412"/>
      <c r="J452" s="412"/>
      <c r="K452" s="412"/>
      <c r="L452" s="412"/>
      <c r="M452" s="412"/>
      <c r="N452" s="412"/>
      <c r="O452" s="412"/>
      <c r="P452" s="412"/>
      <c r="Q452" s="412"/>
      <c r="R452" s="412"/>
      <c r="S452" s="412"/>
      <c r="T452" s="412"/>
      <c r="U452" s="412"/>
      <c r="V452" s="412"/>
      <c r="W452" s="412"/>
      <c r="X452" s="412"/>
      <c r="Y452" s="412"/>
      <c r="Z452" s="412"/>
      <c r="AA452" s="412"/>
      <c r="AB452" s="412"/>
      <c r="AC452" s="412"/>
      <c r="AD452" s="412"/>
    </row>
    <row r="453" spans="2:30" ht="12.75" customHeight="1">
      <c r="B453" s="412"/>
      <c r="C453" s="412"/>
      <c r="D453" s="412"/>
      <c r="E453" s="412"/>
      <c r="F453" s="412"/>
      <c r="G453" s="412"/>
      <c r="H453" s="412"/>
      <c r="I453" s="412"/>
      <c r="J453" s="412"/>
      <c r="K453" s="412"/>
      <c r="L453" s="412"/>
      <c r="M453" s="412"/>
      <c r="N453" s="412"/>
      <c r="O453" s="412"/>
      <c r="P453" s="412"/>
      <c r="Q453" s="412"/>
      <c r="R453" s="412"/>
      <c r="S453" s="412"/>
      <c r="T453" s="412"/>
      <c r="U453" s="412"/>
      <c r="V453" s="412"/>
      <c r="W453" s="412"/>
      <c r="X453" s="412"/>
      <c r="Y453" s="412"/>
      <c r="Z453" s="412"/>
      <c r="AA453" s="412"/>
      <c r="AB453" s="412"/>
      <c r="AC453" s="412"/>
      <c r="AD453" s="412"/>
    </row>
    <row r="454" spans="2:30" ht="12.75" customHeight="1">
      <c r="B454" s="412"/>
      <c r="C454" s="412"/>
      <c r="D454" s="412"/>
      <c r="E454" s="412"/>
      <c r="F454" s="412"/>
      <c r="G454" s="412"/>
      <c r="H454" s="412"/>
      <c r="I454" s="412"/>
      <c r="J454" s="412"/>
      <c r="K454" s="412"/>
      <c r="L454" s="412"/>
      <c r="M454" s="412"/>
      <c r="N454" s="412"/>
      <c r="O454" s="412"/>
      <c r="P454" s="412"/>
      <c r="Q454" s="412"/>
      <c r="R454" s="412"/>
      <c r="S454" s="412"/>
      <c r="T454" s="412"/>
      <c r="U454" s="412"/>
      <c r="V454" s="412"/>
      <c r="W454" s="412"/>
      <c r="X454" s="412"/>
      <c r="Y454" s="412"/>
      <c r="Z454" s="412"/>
      <c r="AA454" s="412"/>
      <c r="AB454" s="412"/>
      <c r="AC454" s="412"/>
      <c r="AD454" s="412"/>
    </row>
    <row r="455" spans="2:30" ht="12.75" customHeight="1">
      <c r="B455" s="412"/>
      <c r="C455" s="412"/>
      <c r="D455" s="412"/>
      <c r="E455" s="412"/>
      <c r="F455" s="412"/>
      <c r="G455" s="412"/>
      <c r="H455" s="412"/>
      <c r="I455" s="412"/>
      <c r="J455" s="412"/>
      <c r="K455" s="412"/>
      <c r="L455" s="412"/>
      <c r="M455" s="412"/>
      <c r="N455" s="412"/>
      <c r="O455" s="412"/>
      <c r="P455" s="412"/>
      <c r="Q455" s="412"/>
      <c r="R455" s="412"/>
      <c r="S455" s="412"/>
      <c r="T455" s="412"/>
      <c r="U455" s="412"/>
      <c r="V455" s="412"/>
      <c r="W455" s="412"/>
      <c r="X455" s="412"/>
      <c r="Y455" s="412"/>
      <c r="Z455" s="412"/>
      <c r="AA455" s="412"/>
      <c r="AB455" s="412"/>
      <c r="AC455" s="412"/>
      <c r="AD455" s="412"/>
    </row>
    <row r="456" spans="2:30" ht="12.75" customHeight="1">
      <c r="B456" s="412"/>
      <c r="C456" s="412"/>
      <c r="D456" s="412"/>
      <c r="E456" s="412"/>
      <c r="F456" s="412"/>
      <c r="G456" s="412"/>
      <c r="H456" s="412"/>
      <c r="I456" s="412"/>
      <c r="J456" s="412"/>
      <c r="K456" s="412"/>
      <c r="L456" s="412"/>
      <c r="M456" s="412"/>
      <c r="N456" s="412"/>
      <c r="O456" s="412"/>
      <c r="P456" s="412"/>
      <c r="Q456" s="412"/>
      <c r="R456" s="412"/>
      <c r="S456" s="412"/>
      <c r="T456" s="412"/>
      <c r="U456" s="412"/>
      <c r="V456" s="412"/>
      <c r="W456" s="412"/>
      <c r="X456" s="412"/>
      <c r="Y456" s="412"/>
      <c r="Z456" s="412"/>
      <c r="AA456" s="412"/>
      <c r="AB456" s="412"/>
      <c r="AC456" s="412"/>
      <c r="AD456" s="412"/>
    </row>
    <row r="457" spans="2:30" ht="12.75" customHeight="1">
      <c r="B457" s="412"/>
      <c r="C457" s="412"/>
      <c r="D457" s="412"/>
      <c r="E457" s="412"/>
      <c r="F457" s="412"/>
      <c r="G457" s="412"/>
      <c r="H457" s="412"/>
      <c r="I457" s="412"/>
      <c r="J457" s="412"/>
      <c r="K457" s="412"/>
      <c r="L457" s="412"/>
      <c r="M457" s="412"/>
      <c r="N457" s="412"/>
      <c r="O457" s="412"/>
      <c r="P457" s="412"/>
      <c r="Q457" s="412"/>
      <c r="R457" s="412"/>
      <c r="S457" s="412"/>
      <c r="T457" s="412"/>
      <c r="U457" s="412"/>
      <c r="V457" s="412"/>
      <c r="W457" s="412"/>
      <c r="X457" s="412"/>
      <c r="Y457" s="412"/>
      <c r="Z457" s="412"/>
      <c r="AA457" s="412"/>
      <c r="AB457" s="412"/>
      <c r="AC457" s="412"/>
      <c r="AD457" s="412"/>
    </row>
    <row r="458" spans="2:30" ht="12.75" customHeight="1">
      <c r="B458" s="412"/>
      <c r="C458" s="412"/>
      <c r="D458" s="412"/>
      <c r="E458" s="412"/>
      <c r="F458" s="412"/>
      <c r="G458" s="412"/>
      <c r="H458" s="412"/>
      <c r="I458" s="412"/>
      <c r="J458" s="412"/>
      <c r="K458" s="412"/>
      <c r="L458" s="412"/>
      <c r="M458" s="412"/>
      <c r="N458" s="412"/>
      <c r="O458" s="412"/>
      <c r="P458" s="412"/>
      <c r="Q458" s="412"/>
      <c r="R458" s="412"/>
      <c r="S458" s="412"/>
      <c r="T458" s="412"/>
      <c r="U458" s="412"/>
      <c r="V458" s="412"/>
      <c r="W458" s="412"/>
      <c r="X458" s="412"/>
      <c r="Y458" s="412"/>
      <c r="Z458" s="412"/>
      <c r="AA458" s="412"/>
      <c r="AB458" s="412"/>
      <c r="AC458" s="412"/>
      <c r="AD458" s="412"/>
    </row>
    <row r="459" spans="2:30" ht="12.75" customHeight="1">
      <c r="B459" s="412"/>
      <c r="C459" s="412"/>
      <c r="D459" s="412"/>
      <c r="E459" s="412"/>
      <c r="F459" s="412"/>
      <c r="G459" s="412"/>
      <c r="H459" s="412"/>
      <c r="I459" s="412"/>
      <c r="J459" s="412"/>
      <c r="K459" s="412"/>
      <c r="L459" s="412"/>
      <c r="M459" s="412"/>
      <c r="N459" s="412"/>
      <c r="O459" s="412"/>
      <c r="P459" s="412"/>
      <c r="Q459" s="412"/>
      <c r="R459" s="412"/>
      <c r="S459" s="412"/>
      <c r="T459" s="412"/>
      <c r="U459" s="412"/>
      <c r="V459" s="412"/>
      <c r="W459" s="412"/>
      <c r="X459" s="412"/>
      <c r="Y459" s="412"/>
      <c r="Z459" s="412"/>
      <c r="AA459" s="412"/>
      <c r="AB459" s="412"/>
      <c r="AC459" s="412"/>
      <c r="AD459" s="412"/>
    </row>
    <row r="460" spans="2:30" ht="12.75" customHeight="1">
      <c r="B460" s="412"/>
      <c r="C460" s="412"/>
      <c r="D460" s="412"/>
      <c r="E460" s="412"/>
      <c r="F460" s="412"/>
      <c r="G460" s="412"/>
      <c r="H460" s="412"/>
      <c r="I460" s="412"/>
      <c r="J460" s="412"/>
      <c r="K460" s="412"/>
      <c r="L460" s="412"/>
      <c r="M460" s="412"/>
      <c r="N460" s="412"/>
      <c r="O460" s="412"/>
      <c r="P460" s="412"/>
      <c r="Q460" s="412"/>
      <c r="R460" s="412"/>
      <c r="S460" s="412"/>
      <c r="T460" s="412"/>
      <c r="U460" s="412"/>
      <c r="V460" s="412"/>
      <c r="W460" s="412"/>
      <c r="X460" s="412"/>
      <c r="Y460" s="412"/>
      <c r="Z460" s="412"/>
      <c r="AA460" s="412"/>
      <c r="AB460" s="412"/>
      <c r="AC460" s="412"/>
      <c r="AD460" s="412"/>
    </row>
    <row r="461" spans="2:30" ht="12.75" customHeight="1">
      <c r="B461" s="412"/>
      <c r="C461" s="412"/>
      <c r="D461" s="412"/>
      <c r="E461" s="412"/>
      <c r="F461" s="412"/>
      <c r="G461" s="412"/>
      <c r="H461" s="412"/>
      <c r="I461" s="412"/>
      <c r="J461" s="412"/>
      <c r="K461" s="412"/>
      <c r="L461" s="412"/>
      <c r="M461" s="412"/>
      <c r="N461" s="412"/>
      <c r="O461" s="412"/>
      <c r="P461" s="412"/>
      <c r="Q461" s="412"/>
      <c r="R461" s="412"/>
      <c r="S461" s="412"/>
      <c r="T461" s="412"/>
      <c r="U461" s="412"/>
      <c r="V461" s="412"/>
      <c r="W461" s="412"/>
      <c r="X461" s="412"/>
      <c r="Y461" s="412"/>
      <c r="Z461" s="412"/>
      <c r="AA461" s="412"/>
      <c r="AB461" s="412"/>
      <c r="AC461" s="412"/>
      <c r="AD461" s="412"/>
    </row>
    <row r="462" spans="2:30" ht="12.75" customHeight="1">
      <c r="B462" s="412"/>
      <c r="C462" s="412"/>
      <c r="D462" s="412"/>
      <c r="E462" s="412"/>
      <c r="F462" s="412"/>
      <c r="G462" s="412"/>
      <c r="H462" s="412"/>
      <c r="I462" s="412"/>
      <c r="J462" s="412"/>
      <c r="K462" s="412"/>
      <c r="L462" s="412"/>
      <c r="M462" s="412"/>
      <c r="N462" s="412"/>
      <c r="O462" s="412"/>
      <c r="P462" s="412"/>
      <c r="Q462" s="412"/>
      <c r="R462" s="412"/>
      <c r="S462" s="412"/>
      <c r="T462" s="412"/>
      <c r="U462" s="412"/>
      <c r="V462" s="412"/>
      <c r="W462" s="412"/>
      <c r="X462" s="412"/>
      <c r="Y462" s="412"/>
      <c r="Z462" s="412"/>
      <c r="AA462" s="412"/>
      <c r="AB462" s="412"/>
      <c r="AC462" s="412"/>
      <c r="AD462" s="412"/>
    </row>
    <row r="463" spans="2:30" ht="12.75" customHeight="1">
      <c r="B463" s="412"/>
      <c r="C463" s="412"/>
      <c r="D463" s="412"/>
      <c r="E463" s="412"/>
      <c r="F463" s="412"/>
      <c r="G463" s="412"/>
      <c r="H463" s="412"/>
      <c r="I463" s="412"/>
      <c r="J463" s="412"/>
      <c r="K463" s="412"/>
      <c r="L463" s="412"/>
      <c r="M463" s="412"/>
      <c r="N463" s="412"/>
      <c r="O463" s="412"/>
      <c r="P463" s="412"/>
      <c r="Q463" s="412"/>
      <c r="R463" s="412"/>
      <c r="S463" s="412"/>
      <c r="T463" s="412"/>
      <c r="U463" s="412"/>
      <c r="V463" s="412"/>
      <c r="W463" s="412"/>
      <c r="X463" s="412"/>
      <c r="Y463" s="412"/>
      <c r="Z463" s="412"/>
      <c r="AA463" s="412"/>
      <c r="AB463" s="412"/>
      <c r="AC463" s="412"/>
      <c r="AD463" s="412"/>
    </row>
    <row r="464" spans="2:30" ht="12.75" customHeight="1">
      <c r="B464" s="412"/>
      <c r="C464" s="412"/>
      <c r="D464" s="412"/>
      <c r="E464" s="412"/>
      <c r="F464" s="412"/>
      <c r="G464" s="412"/>
      <c r="H464" s="412"/>
      <c r="I464" s="412"/>
      <c r="J464" s="412"/>
      <c r="K464" s="412"/>
      <c r="L464" s="412"/>
      <c r="M464" s="412"/>
      <c r="N464" s="412"/>
      <c r="O464" s="412"/>
      <c r="P464" s="412"/>
      <c r="Q464" s="412"/>
      <c r="R464" s="412"/>
      <c r="S464" s="412"/>
      <c r="T464" s="412"/>
      <c r="U464" s="412"/>
      <c r="V464" s="412"/>
      <c r="W464" s="412"/>
      <c r="X464" s="412"/>
      <c r="Y464" s="412"/>
      <c r="Z464" s="412"/>
      <c r="AA464" s="412"/>
      <c r="AB464" s="412"/>
      <c r="AC464" s="412"/>
      <c r="AD464" s="412"/>
    </row>
    <row r="465" spans="2:30" ht="12.75" customHeight="1">
      <c r="B465" s="412"/>
      <c r="C465" s="412"/>
      <c r="D465" s="412"/>
      <c r="E465" s="412"/>
      <c r="F465" s="412"/>
      <c r="G465" s="412"/>
      <c r="H465" s="412"/>
      <c r="I465" s="412"/>
      <c r="J465" s="412"/>
      <c r="K465" s="412"/>
      <c r="L465" s="412"/>
      <c r="M465" s="412"/>
      <c r="N465" s="412"/>
      <c r="O465" s="412"/>
      <c r="P465" s="412"/>
      <c r="Q465" s="412"/>
      <c r="R465" s="412"/>
      <c r="S465" s="412"/>
      <c r="T465" s="412"/>
      <c r="U465" s="412"/>
      <c r="V465" s="412"/>
      <c r="W465" s="412"/>
      <c r="X465" s="412"/>
      <c r="Y465" s="412"/>
      <c r="Z465" s="412"/>
      <c r="AA465" s="412"/>
      <c r="AB465" s="412"/>
      <c r="AC465" s="412"/>
      <c r="AD465" s="412"/>
    </row>
    <row r="466" spans="2:30" ht="12.75" customHeight="1">
      <c r="B466" s="412"/>
      <c r="C466" s="412"/>
      <c r="D466" s="412"/>
      <c r="E466" s="412"/>
      <c r="F466" s="412"/>
      <c r="G466" s="412"/>
      <c r="H466" s="412"/>
      <c r="I466" s="412"/>
      <c r="J466" s="412"/>
      <c r="K466" s="412"/>
      <c r="L466" s="412"/>
      <c r="M466" s="412"/>
      <c r="N466" s="412"/>
      <c r="O466" s="412"/>
      <c r="P466" s="412"/>
      <c r="Q466" s="412"/>
      <c r="R466" s="412"/>
      <c r="S466" s="412"/>
      <c r="T466" s="412"/>
      <c r="U466" s="412"/>
      <c r="V466" s="412"/>
      <c r="W466" s="412"/>
      <c r="X466" s="412"/>
      <c r="Y466" s="412"/>
      <c r="Z466" s="412"/>
      <c r="AA466" s="412"/>
      <c r="AB466" s="412"/>
      <c r="AC466" s="412"/>
      <c r="AD466" s="412"/>
    </row>
    <row r="467" spans="2:30" ht="12.75" customHeight="1">
      <c r="B467" s="412"/>
      <c r="C467" s="412"/>
      <c r="D467" s="412"/>
      <c r="E467" s="412"/>
      <c r="F467" s="412"/>
      <c r="G467" s="412"/>
      <c r="H467" s="412"/>
      <c r="I467" s="412"/>
      <c r="J467" s="412"/>
      <c r="K467" s="412"/>
      <c r="L467" s="412"/>
      <c r="M467" s="412"/>
      <c r="N467" s="412"/>
      <c r="O467" s="412"/>
      <c r="P467" s="412"/>
      <c r="Q467" s="412"/>
      <c r="R467" s="412"/>
      <c r="S467" s="412"/>
      <c r="T467" s="412"/>
      <c r="U467" s="412"/>
      <c r="V467" s="412"/>
      <c r="W467" s="412"/>
      <c r="X467" s="412"/>
      <c r="Y467" s="412"/>
      <c r="Z467" s="412"/>
      <c r="AA467" s="412"/>
      <c r="AB467" s="412"/>
      <c r="AC467" s="412"/>
      <c r="AD467" s="412"/>
    </row>
    <row r="468" spans="2:30" ht="12.75" customHeight="1">
      <c r="B468" s="412"/>
      <c r="C468" s="412"/>
      <c r="D468" s="412"/>
      <c r="E468" s="412"/>
      <c r="F468" s="412"/>
      <c r="G468" s="412"/>
      <c r="H468" s="412"/>
      <c r="I468" s="412"/>
      <c r="J468" s="412"/>
      <c r="K468" s="412"/>
      <c r="L468" s="412"/>
      <c r="M468" s="412"/>
      <c r="N468" s="412"/>
      <c r="O468" s="412"/>
      <c r="P468" s="412"/>
      <c r="Q468" s="412"/>
      <c r="R468" s="412"/>
      <c r="S468" s="412"/>
      <c r="T468" s="412"/>
      <c r="U468" s="412"/>
      <c r="V468" s="412"/>
      <c r="W468" s="412"/>
      <c r="X468" s="412"/>
      <c r="Y468" s="412"/>
      <c r="Z468" s="412"/>
      <c r="AA468" s="412"/>
      <c r="AB468" s="412"/>
      <c r="AC468" s="412"/>
      <c r="AD468" s="412"/>
    </row>
    <row r="469" spans="2:30" ht="12.75" customHeight="1">
      <c r="B469" s="412"/>
      <c r="C469" s="412"/>
      <c r="D469" s="412"/>
      <c r="E469" s="412"/>
      <c r="F469" s="412"/>
      <c r="G469" s="412"/>
      <c r="H469" s="412"/>
      <c r="I469" s="412"/>
      <c r="J469" s="412"/>
      <c r="K469" s="412"/>
      <c r="L469" s="412"/>
      <c r="M469" s="412"/>
      <c r="N469" s="412"/>
      <c r="O469" s="412"/>
      <c r="P469" s="412"/>
      <c r="Q469" s="412"/>
      <c r="R469" s="412"/>
      <c r="S469" s="412"/>
      <c r="T469" s="412"/>
      <c r="U469" s="412"/>
      <c r="V469" s="412"/>
      <c r="W469" s="412"/>
      <c r="X469" s="412"/>
      <c r="Y469" s="412"/>
      <c r="Z469" s="412"/>
      <c r="AA469" s="412"/>
      <c r="AB469" s="412"/>
      <c r="AC469" s="412"/>
      <c r="AD469" s="412"/>
    </row>
    <row r="470" spans="2:30" ht="12.75" customHeight="1">
      <c r="B470" s="412"/>
      <c r="C470" s="412"/>
      <c r="D470" s="412"/>
      <c r="E470" s="412"/>
      <c r="F470" s="412"/>
      <c r="G470" s="412"/>
      <c r="H470" s="412"/>
      <c r="I470" s="412"/>
      <c r="J470" s="412"/>
      <c r="K470" s="412"/>
      <c r="L470" s="412"/>
      <c r="M470" s="412"/>
      <c r="N470" s="412"/>
      <c r="O470" s="412"/>
      <c r="P470" s="412"/>
      <c r="Q470" s="412"/>
      <c r="R470" s="412"/>
      <c r="S470" s="412"/>
      <c r="T470" s="412"/>
      <c r="U470" s="412"/>
      <c r="V470" s="412"/>
      <c r="W470" s="412"/>
      <c r="X470" s="412"/>
      <c r="Y470" s="412"/>
      <c r="Z470" s="412"/>
      <c r="AA470" s="412"/>
      <c r="AB470" s="412"/>
      <c r="AC470" s="412"/>
      <c r="AD470" s="412"/>
    </row>
    <row r="471" spans="2:30" ht="12.75" customHeight="1">
      <c r="B471" s="412"/>
      <c r="C471" s="412"/>
      <c r="D471" s="412"/>
      <c r="E471" s="412"/>
      <c r="F471" s="412"/>
      <c r="G471" s="412"/>
      <c r="H471" s="412"/>
      <c r="I471" s="412"/>
      <c r="J471" s="412"/>
      <c r="K471" s="412"/>
      <c r="L471" s="412"/>
      <c r="M471" s="412"/>
      <c r="N471" s="412"/>
      <c r="O471" s="412"/>
      <c r="P471" s="412"/>
      <c r="Q471" s="412"/>
      <c r="R471" s="412"/>
      <c r="S471" s="412"/>
      <c r="T471" s="412"/>
      <c r="U471" s="412"/>
      <c r="V471" s="412"/>
      <c r="W471" s="412"/>
      <c r="X471" s="412"/>
      <c r="Y471" s="412"/>
      <c r="Z471" s="412"/>
      <c r="AA471" s="412"/>
      <c r="AB471" s="412"/>
      <c r="AC471" s="412"/>
      <c r="AD471" s="412"/>
    </row>
    <row r="472" spans="2:30" ht="12.75" customHeight="1">
      <c r="B472" s="412"/>
      <c r="C472" s="412"/>
      <c r="D472" s="412"/>
      <c r="E472" s="412"/>
      <c r="F472" s="412"/>
      <c r="G472" s="412"/>
      <c r="H472" s="412"/>
      <c r="I472" s="412"/>
      <c r="J472" s="412"/>
      <c r="K472" s="412"/>
      <c r="L472" s="412"/>
      <c r="M472" s="412"/>
      <c r="N472" s="412"/>
      <c r="O472" s="412"/>
      <c r="P472" s="412"/>
      <c r="Q472" s="412"/>
      <c r="R472" s="412"/>
      <c r="S472" s="412"/>
      <c r="T472" s="412"/>
      <c r="U472" s="412"/>
      <c r="V472" s="412"/>
      <c r="W472" s="412"/>
      <c r="X472" s="412"/>
      <c r="Y472" s="412"/>
      <c r="Z472" s="412"/>
      <c r="AA472" s="412"/>
      <c r="AB472" s="412"/>
      <c r="AC472" s="412"/>
      <c r="AD472" s="412"/>
    </row>
    <row r="473" spans="2:30" ht="12.75" customHeight="1">
      <c r="B473" s="412"/>
      <c r="C473" s="412"/>
      <c r="D473" s="412"/>
      <c r="E473" s="412"/>
      <c r="F473" s="412"/>
      <c r="G473" s="412"/>
      <c r="H473" s="412"/>
      <c r="I473" s="412"/>
      <c r="J473" s="412"/>
      <c r="K473" s="412"/>
      <c r="L473" s="412"/>
      <c r="M473" s="412"/>
      <c r="N473" s="412"/>
      <c r="O473" s="412"/>
      <c r="P473" s="412"/>
      <c r="Q473" s="412"/>
      <c r="R473" s="412"/>
      <c r="S473" s="412"/>
      <c r="T473" s="412"/>
      <c r="U473" s="412"/>
      <c r="V473" s="412"/>
      <c r="W473" s="412"/>
      <c r="X473" s="412"/>
      <c r="Y473" s="412"/>
      <c r="Z473" s="412"/>
      <c r="AA473" s="412"/>
      <c r="AB473" s="412"/>
      <c r="AC473" s="412"/>
      <c r="AD473" s="412"/>
    </row>
    <row r="474" spans="2:30" ht="12.75" customHeight="1">
      <c r="B474" s="412"/>
      <c r="C474" s="412"/>
      <c r="D474" s="412"/>
      <c r="E474" s="412"/>
      <c r="F474" s="412"/>
      <c r="G474" s="412"/>
      <c r="H474" s="412"/>
      <c r="I474" s="412"/>
      <c r="J474" s="412"/>
      <c r="K474" s="412"/>
      <c r="L474" s="412"/>
      <c r="M474" s="412"/>
      <c r="N474" s="412"/>
      <c r="O474" s="412"/>
      <c r="P474" s="412"/>
      <c r="Q474" s="412"/>
      <c r="R474" s="412"/>
      <c r="S474" s="412"/>
      <c r="T474" s="412"/>
      <c r="U474" s="412"/>
      <c r="V474" s="412"/>
      <c r="W474" s="412"/>
      <c r="X474" s="412"/>
      <c r="Y474" s="412"/>
      <c r="Z474" s="412"/>
      <c r="AA474" s="412"/>
      <c r="AB474" s="412"/>
      <c r="AC474" s="412"/>
      <c r="AD474" s="412"/>
    </row>
    <row r="475" spans="2:30" ht="12.75" customHeight="1">
      <c r="B475" s="412"/>
      <c r="C475" s="412"/>
      <c r="D475" s="412"/>
      <c r="E475" s="412"/>
      <c r="F475" s="412"/>
      <c r="G475" s="412"/>
      <c r="H475" s="412"/>
      <c r="I475" s="412"/>
      <c r="J475" s="412"/>
      <c r="K475" s="412"/>
      <c r="L475" s="412"/>
      <c r="M475" s="412"/>
      <c r="N475" s="412"/>
      <c r="O475" s="412"/>
      <c r="P475" s="412"/>
      <c r="Q475" s="412"/>
      <c r="R475" s="412"/>
      <c r="S475" s="412"/>
      <c r="T475" s="412"/>
      <c r="U475" s="412"/>
      <c r="V475" s="412"/>
      <c r="W475" s="412"/>
      <c r="X475" s="412"/>
      <c r="Y475" s="412"/>
      <c r="Z475" s="412"/>
      <c r="AA475" s="412"/>
      <c r="AB475" s="412"/>
      <c r="AC475" s="412"/>
      <c r="AD475" s="412"/>
    </row>
    <row r="476" spans="2:30" ht="12.75" customHeight="1">
      <c r="B476" s="412"/>
      <c r="C476" s="412"/>
      <c r="D476" s="412"/>
      <c r="E476" s="412"/>
      <c r="F476" s="412"/>
      <c r="G476" s="412"/>
      <c r="H476" s="412"/>
      <c r="I476" s="412"/>
      <c r="J476" s="412"/>
      <c r="K476" s="412"/>
      <c r="L476" s="412"/>
      <c r="M476" s="412"/>
      <c r="N476" s="412"/>
      <c r="O476" s="412"/>
      <c r="P476" s="412"/>
      <c r="Q476" s="412"/>
      <c r="R476" s="412"/>
      <c r="S476" s="412"/>
      <c r="T476" s="412"/>
      <c r="U476" s="412"/>
      <c r="V476" s="412"/>
      <c r="W476" s="412"/>
      <c r="X476" s="412"/>
      <c r="Y476" s="412"/>
      <c r="Z476" s="412"/>
      <c r="AA476" s="412"/>
      <c r="AB476" s="412"/>
      <c r="AC476" s="412"/>
      <c r="AD476" s="412"/>
    </row>
    <row r="477" spans="2:30" ht="12.75" customHeight="1">
      <c r="B477" s="412"/>
      <c r="C477" s="412"/>
      <c r="D477" s="412"/>
      <c r="E477" s="412"/>
      <c r="F477" s="412"/>
      <c r="G477" s="412"/>
      <c r="H477" s="412"/>
      <c r="I477" s="412"/>
      <c r="J477" s="412"/>
      <c r="K477" s="412"/>
      <c r="L477" s="412"/>
      <c r="M477" s="412"/>
      <c r="N477" s="412"/>
      <c r="O477" s="412"/>
      <c r="P477" s="412"/>
      <c r="Q477" s="412"/>
      <c r="R477" s="412"/>
      <c r="S477" s="412"/>
      <c r="T477" s="412"/>
      <c r="U477" s="412"/>
      <c r="V477" s="412"/>
      <c r="W477" s="412"/>
      <c r="X477" s="412"/>
      <c r="Y477" s="412"/>
      <c r="Z477" s="412"/>
      <c r="AA477" s="412"/>
      <c r="AB477" s="412"/>
      <c r="AC477" s="412"/>
      <c r="AD477" s="412"/>
    </row>
    <row r="478" spans="2:30" ht="12.75" customHeight="1">
      <c r="B478" s="412"/>
      <c r="C478" s="412"/>
      <c r="D478" s="412"/>
      <c r="E478" s="412"/>
      <c r="F478" s="412"/>
      <c r="G478" s="412"/>
      <c r="H478" s="412"/>
      <c r="I478" s="412"/>
      <c r="J478" s="412"/>
      <c r="K478" s="412"/>
      <c r="L478" s="412"/>
      <c r="M478" s="412"/>
      <c r="N478" s="412"/>
      <c r="O478" s="412"/>
      <c r="P478" s="412"/>
      <c r="Q478" s="412"/>
      <c r="R478" s="412"/>
      <c r="S478" s="412"/>
      <c r="T478" s="412"/>
      <c r="U478" s="412"/>
      <c r="V478" s="412"/>
      <c r="W478" s="412"/>
      <c r="X478" s="412"/>
      <c r="Y478" s="412"/>
      <c r="Z478" s="412"/>
      <c r="AA478" s="412"/>
      <c r="AB478" s="412"/>
      <c r="AC478" s="412"/>
      <c r="AD478" s="412"/>
    </row>
    <row r="479" spans="2:30" ht="12.75" customHeight="1">
      <c r="B479" s="412"/>
      <c r="C479" s="412"/>
      <c r="D479" s="412"/>
      <c r="E479" s="412"/>
      <c r="F479" s="412"/>
      <c r="G479" s="412"/>
      <c r="H479" s="412"/>
      <c r="I479" s="412"/>
      <c r="J479" s="412"/>
      <c r="K479" s="412"/>
      <c r="L479" s="412"/>
      <c r="M479" s="412"/>
      <c r="N479" s="412"/>
      <c r="O479" s="412"/>
      <c r="P479" s="412"/>
      <c r="Q479" s="412"/>
      <c r="R479" s="412"/>
      <c r="S479" s="412"/>
      <c r="T479" s="412"/>
      <c r="U479" s="412"/>
      <c r="V479" s="412"/>
      <c r="W479" s="412"/>
      <c r="X479" s="412"/>
      <c r="Y479" s="412"/>
      <c r="Z479" s="412"/>
      <c r="AA479" s="412"/>
      <c r="AB479" s="412"/>
      <c r="AC479" s="412"/>
      <c r="AD479" s="412"/>
    </row>
    <row r="480" spans="2:30" ht="12.75" customHeight="1">
      <c r="B480" s="412"/>
      <c r="C480" s="412"/>
      <c r="D480" s="412"/>
      <c r="E480" s="412"/>
      <c r="F480" s="412"/>
      <c r="G480" s="412"/>
      <c r="H480" s="412"/>
      <c r="I480" s="412"/>
      <c r="J480" s="412"/>
      <c r="K480" s="412"/>
      <c r="L480" s="412"/>
      <c r="M480" s="412"/>
      <c r="N480" s="412"/>
      <c r="O480" s="412"/>
      <c r="P480" s="412"/>
      <c r="Q480" s="412"/>
      <c r="R480" s="412"/>
      <c r="S480" s="412"/>
      <c r="T480" s="412"/>
      <c r="U480" s="412"/>
      <c r="V480" s="412"/>
      <c r="W480" s="412"/>
      <c r="X480" s="412"/>
      <c r="Y480" s="412"/>
      <c r="Z480" s="412"/>
      <c r="AA480" s="412"/>
      <c r="AB480" s="412"/>
      <c r="AC480" s="412"/>
      <c r="AD480" s="412"/>
    </row>
    <row r="481" spans="2:30" ht="12.75" customHeight="1">
      <c r="B481" s="412"/>
      <c r="C481" s="412"/>
      <c r="D481" s="412"/>
      <c r="E481" s="412"/>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row>
    <row r="482" spans="2:30" ht="12.75" customHeight="1">
      <c r="B482" s="412"/>
      <c r="C482" s="412"/>
      <c r="D482" s="412"/>
      <c r="E482" s="412"/>
      <c r="F482" s="412"/>
      <c r="G482" s="412"/>
      <c r="H482" s="412"/>
      <c r="I482" s="412"/>
      <c r="J482" s="412"/>
      <c r="K482" s="412"/>
      <c r="L482" s="412"/>
      <c r="M482" s="412"/>
      <c r="N482" s="412"/>
      <c r="O482" s="412"/>
      <c r="P482" s="412"/>
      <c r="Q482" s="412"/>
      <c r="R482" s="412"/>
      <c r="S482" s="412"/>
      <c r="T482" s="412"/>
      <c r="U482" s="412"/>
      <c r="V482" s="412"/>
      <c r="W482" s="412"/>
      <c r="X482" s="412"/>
      <c r="Y482" s="412"/>
      <c r="Z482" s="412"/>
      <c r="AA482" s="412"/>
      <c r="AB482" s="412"/>
      <c r="AC482" s="412"/>
      <c r="AD482" s="412"/>
    </row>
    <row r="483" spans="2:30" ht="12.75" customHeight="1">
      <c r="B483" s="412"/>
      <c r="C483" s="412"/>
      <c r="D483" s="412"/>
      <c r="E483" s="412"/>
      <c r="F483" s="412"/>
      <c r="G483" s="412"/>
      <c r="H483" s="412"/>
      <c r="I483" s="412"/>
      <c r="J483" s="412"/>
      <c r="K483" s="412"/>
      <c r="L483" s="412"/>
      <c r="M483" s="412"/>
      <c r="N483" s="412"/>
      <c r="O483" s="412"/>
      <c r="P483" s="412"/>
      <c r="Q483" s="412"/>
      <c r="R483" s="412"/>
      <c r="S483" s="412"/>
      <c r="T483" s="412"/>
      <c r="U483" s="412"/>
      <c r="V483" s="412"/>
      <c r="W483" s="412"/>
      <c r="X483" s="412"/>
      <c r="Y483" s="412"/>
      <c r="Z483" s="412"/>
      <c r="AA483" s="412"/>
      <c r="AB483" s="412"/>
      <c r="AC483" s="412"/>
      <c r="AD483" s="412"/>
    </row>
    <row r="484" spans="2:30" ht="12.75" customHeight="1">
      <c r="B484" s="412"/>
      <c r="C484" s="412"/>
      <c r="D484" s="412"/>
      <c r="E484" s="412"/>
      <c r="F484" s="412"/>
      <c r="G484" s="412"/>
      <c r="H484" s="412"/>
      <c r="I484" s="412"/>
      <c r="J484" s="412"/>
      <c r="K484" s="412"/>
      <c r="L484" s="412"/>
      <c r="M484" s="412"/>
      <c r="N484" s="412"/>
      <c r="O484" s="412"/>
      <c r="P484" s="412"/>
      <c r="Q484" s="412"/>
      <c r="R484" s="412"/>
      <c r="S484" s="412"/>
      <c r="T484" s="412"/>
      <c r="U484" s="412"/>
      <c r="V484" s="412"/>
      <c r="W484" s="412"/>
      <c r="X484" s="412"/>
      <c r="Y484" s="412"/>
      <c r="Z484" s="412"/>
      <c r="AA484" s="412"/>
      <c r="AB484" s="412"/>
      <c r="AC484" s="412"/>
      <c r="AD484" s="412"/>
    </row>
    <row r="485" spans="2:30" ht="12.75" customHeight="1">
      <c r="B485" s="412"/>
      <c r="C485" s="412"/>
      <c r="D485" s="412"/>
      <c r="E485" s="412"/>
      <c r="F485" s="412"/>
      <c r="G485" s="412"/>
      <c r="H485" s="412"/>
      <c r="I485" s="412"/>
      <c r="J485" s="412"/>
      <c r="K485" s="412"/>
      <c r="L485" s="412"/>
      <c r="M485" s="412"/>
      <c r="N485" s="412"/>
      <c r="O485" s="412"/>
      <c r="P485" s="412"/>
      <c r="Q485" s="412"/>
      <c r="R485" s="412"/>
      <c r="S485" s="412"/>
      <c r="T485" s="412"/>
      <c r="U485" s="412"/>
      <c r="V485" s="412"/>
      <c r="W485" s="412"/>
      <c r="X485" s="412"/>
      <c r="Y485" s="412"/>
      <c r="Z485" s="412"/>
      <c r="AA485" s="412"/>
      <c r="AB485" s="412"/>
      <c r="AC485" s="412"/>
      <c r="AD485" s="412"/>
    </row>
    <row r="486" spans="2:30" ht="12.75" customHeight="1">
      <c r="B486" s="412"/>
      <c r="C486" s="412"/>
      <c r="D486" s="412"/>
      <c r="E486" s="412"/>
      <c r="F486" s="412"/>
      <c r="G486" s="412"/>
      <c r="H486" s="412"/>
      <c r="I486" s="412"/>
      <c r="J486" s="412"/>
      <c r="K486" s="412"/>
      <c r="L486" s="412"/>
      <c r="M486" s="412"/>
      <c r="N486" s="412"/>
      <c r="O486" s="412"/>
      <c r="P486" s="412"/>
      <c r="Q486" s="412"/>
      <c r="R486" s="412"/>
      <c r="S486" s="412"/>
      <c r="T486" s="412"/>
      <c r="U486" s="412"/>
      <c r="V486" s="412"/>
      <c r="W486" s="412"/>
      <c r="X486" s="412"/>
      <c r="Y486" s="412"/>
      <c r="Z486" s="412"/>
      <c r="AA486" s="412"/>
      <c r="AB486" s="412"/>
      <c r="AC486" s="412"/>
      <c r="AD486" s="412"/>
    </row>
    <row r="487" spans="2:30" ht="12.75" customHeight="1">
      <c r="B487" s="412"/>
      <c r="C487" s="412"/>
      <c r="D487" s="412"/>
      <c r="E487" s="412"/>
      <c r="F487" s="412"/>
      <c r="G487" s="412"/>
      <c r="H487" s="412"/>
      <c r="I487" s="412"/>
      <c r="J487" s="412"/>
      <c r="K487" s="412"/>
      <c r="L487" s="412"/>
      <c r="M487" s="412"/>
      <c r="N487" s="412"/>
      <c r="O487" s="412"/>
      <c r="P487" s="412"/>
      <c r="Q487" s="412"/>
      <c r="R487" s="412"/>
      <c r="S487" s="412"/>
      <c r="T487" s="412"/>
      <c r="U487" s="412"/>
      <c r="V487" s="412"/>
      <c r="W487" s="412"/>
      <c r="X487" s="412"/>
      <c r="Y487" s="412"/>
      <c r="Z487" s="412"/>
      <c r="AA487" s="412"/>
      <c r="AB487" s="412"/>
      <c r="AC487" s="412"/>
      <c r="AD487" s="412"/>
    </row>
    <row r="488" spans="2:30" ht="12.75" customHeight="1">
      <c r="B488" s="412"/>
      <c r="C488" s="412"/>
      <c r="D488" s="412"/>
      <c r="E488" s="412"/>
      <c r="F488" s="412"/>
      <c r="G488" s="412"/>
      <c r="H488" s="412"/>
      <c r="I488" s="412"/>
      <c r="J488" s="412"/>
      <c r="K488" s="412"/>
      <c r="L488" s="412"/>
      <c r="M488" s="412"/>
      <c r="N488" s="412"/>
      <c r="O488" s="412"/>
      <c r="P488" s="412"/>
      <c r="Q488" s="412"/>
      <c r="R488" s="412"/>
      <c r="S488" s="412"/>
      <c r="T488" s="412"/>
      <c r="U488" s="412"/>
      <c r="V488" s="412"/>
      <c r="W488" s="412"/>
      <c r="X488" s="412"/>
      <c r="Y488" s="412"/>
      <c r="Z488" s="412"/>
      <c r="AA488" s="412"/>
      <c r="AB488" s="412"/>
      <c r="AC488" s="412"/>
      <c r="AD488" s="412"/>
    </row>
    <row r="489" spans="2:30" ht="12.75" customHeight="1">
      <c r="B489" s="412"/>
      <c r="C489" s="412"/>
      <c r="D489" s="412"/>
      <c r="E489" s="412"/>
      <c r="F489" s="412"/>
      <c r="G489" s="412"/>
      <c r="H489" s="412"/>
      <c r="I489" s="412"/>
      <c r="J489" s="412"/>
      <c r="K489" s="412"/>
      <c r="L489" s="412"/>
      <c r="M489" s="412"/>
      <c r="N489" s="412"/>
      <c r="O489" s="412"/>
      <c r="P489" s="412"/>
      <c r="Q489" s="412"/>
      <c r="R489" s="412"/>
      <c r="S489" s="412"/>
      <c r="T489" s="412"/>
      <c r="U489" s="412"/>
      <c r="V489" s="412"/>
      <c r="W489" s="412"/>
      <c r="X489" s="412"/>
      <c r="Y489" s="412"/>
      <c r="Z489" s="412"/>
      <c r="AA489" s="412"/>
      <c r="AB489" s="412"/>
      <c r="AC489" s="412"/>
      <c r="AD489" s="412"/>
    </row>
    <row r="490" spans="2:30" ht="12.75" customHeight="1">
      <c r="B490" s="412"/>
      <c r="C490" s="412"/>
      <c r="D490" s="412"/>
      <c r="E490" s="412"/>
      <c r="F490" s="412"/>
      <c r="G490" s="412"/>
      <c r="H490" s="412"/>
      <c r="I490" s="412"/>
      <c r="J490" s="412"/>
      <c r="K490" s="412"/>
      <c r="L490" s="412"/>
      <c r="M490" s="412"/>
      <c r="N490" s="412"/>
      <c r="O490" s="412"/>
      <c r="P490" s="412"/>
      <c r="Q490" s="412"/>
      <c r="R490" s="412"/>
      <c r="S490" s="412"/>
      <c r="T490" s="412"/>
      <c r="U490" s="412"/>
      <c r="V490" s="412"/>
      <c r="W490" s="412"/>
      <c r="X490" s="412"/>
      <c r="Y490" s="412"/>
      <c r="Z490" s="412"/>
      <c r="AA490" s="412"/>
      <c r="AB490" s="412"/>
      <c r="AC490" s="412"/>
      <c r="AD490" s="412"/>
    </row>
    <row r="491" spans="2:30" ht="12.75" customHeight="1">
      <c r="B491" s="412"/>
      <c r="C491" s="412"/>
      <c r="D491" s="412"/>
      <c r="E491" s="412"/>
      <c r="F491" s="412"/>
      <c r="G491" s="412"/>
      <c r="H491" s="412"/>
      <c r="I491" s="412"/>
      <c r="J491" s="412"/>
      <c r="K491" s="412"/>
      <c r="L491" s="412"/>
      <c r="M491" s="412"/>
      <c r="N491" s="412"/>
      <c r="O491" s="412"/>
      <c r="P491" s="412"/>
      <c r="Q491" s="412"/>
      <c r="R491" s="412"/>
      <c r="S491" s="412"/>
      <c r="T491" s="412"/>
      <c r="U491" s="412"/>
      <c r="V491" s="412"/>
      <c r="W491" s="412"/>
      <c r="X491" s="412"/>
      <c r="Y491" s="412"/>
      <c r="Z491" s="412"/>
      <c r="AA491" s="412"/>
      <c r="AB491" s="412"/>
      <c r="AC491" s="412"/>
      <c r="AD491" s="412"/>
    </row>
    <row r="492" spans="2:30" ht="12.75" customHeight="1">
      <c r="B492" s="412"/>
      <c r="C492" s="412"/>
      <c r="D492" s="412"/>
      <c r="E492" s="412"/>
      <c r="F492" s="412"/>
      <c r="G492" s="412"/>
      <c r="H492" s="412"/>
      <c r="I492" s="412"/>
      <c r="J492" s="412"/>
      <c r="K492" s="412"/>
      <c r="L492" s="412"/>
      <c r="M492" s="412"/>
      <c r="N492" s="412"/>
      <c r="O492" s="412"/>
      <c r="P492" s="412"/>
      <c r="Q492" s="412"/>
      <c r="R492" s="412"/>
      <c r="S492" s="412"/>
      <c r="T492" s="412"/>
      <c r="U492" s="412"/>
      <c r="V492" s="412"/>
      <c r="W492" s="412"/>
      <c r="X492" s="412"/>
      <c r="Y492" s="412"/>
      <c r="Z492" s="412"/>
      <c r="AA492" s="412"/>
      <c r="AB492" s="412"/>
      <c r="AC492" s="412"/>
      <c r="AD492" s="412"/>
    </row>
    <row r="493" spans="2:30" ht="12.75" customHeight="1">
      <c r="B493" s="412"/>
      <c r="C493" s="412"/>
      <c r="D493" s="412"/>
      <c r="E493" s="412"/>
      <c r="F493" s="412"/>
      <c r="G493" s="412"/>
      <c r="H493" s="412"/>
      <c r="I493" s="412"/>
      <c r="J493" s="412"/>
      <c r="K493" s="412"/>
      <c r="L493" s="412"/>
      <c r="M493" s="412"/>
      <c r="N493" s="412"/>
      <c r="O493" s="412"/>
      <c r="P493" s="412"/>
      <c r="Q493" s="412"/>
      <c r="R493" s="412"/>
      <c r="S493" s="412"/>
      <c r="T493" s="412"/>
      <c r="U493" s="412"/>
      <c r="V493" s="412"/>
      <c r="W493" s="412"/>
      <c r="X493" s="412"/>
      <c r="Y493" s="412"/>
      <c r="Z493" s="412"/>
      <c r="AA493" s="412"/>
      <c r="AB493" s="412"/>
      <c r="AC493" s="412"/>
      <c r="AD493" s="412"/>
    </row>
    <row r="494" spans="2:30" ht="12.75" customHeight="1">
      <c r="B494" s="412"/>
      <c r="C494" s="412"/>
      <c r="D494" s="412"/>
      <c r="E494" s="412"/>
      <c r="F494" s="412"/>
      <c r="G494" s="412"/>
      <c r="H494" s="412"/>
      <c r="I494" s="412"/>
      <c r="J494" s="412"/>
      <c r="K494" s="412"/>
      <c r="L494" s="412"/>
      <c r="M494" s="412"/>
      <c r="N494" s="412"/>
      <c r="O494" s="412"/>
      <c r="P494" s="412"/>
      <c r="Q494" s="412"/>
      <c r="R494" s="412"/>
      <c r="S494" s="412"/>
      <c r="T494" s="412"/>
      <c r="U494" s="412"/>
      <c r="V494" s="412"/>
      <c r="W494" s="412"/>
      <c r="X494" s="412"/>
      <c r="Y494" s="412"/>
      <c r="Z494" s="412"/>
      <c r="AA494" s="412"/>
      <c r="AB494" s="412"/>
      <c r="AC494" s="412"/>
      <c r="AD494" s="412"/>
    </row>
    <row r="495" spans="2:30" ht="12.75" customHeight="1">
      <c r="B495" s="412"/>
      <c r="C495" s="412"/>
      <c r="D495" s="412"/>
      <c r="E495" s="412"/>
      <c r="F495" s="412"/>
      <c r="G495" s="412"/>
      <c r="H495" s="412"/>
      <c r="I495" s="412"/>
      <c r="J495" s="412"/>
      <c r="K495" s="412"/>
      <c r="L495" s="412"/>
      <c r="M495" s="412"/>
      <c r="N495" s="412"/>
      <c r="O495" s="412"/>
      <c r="P495" s="412"/>
      <c r="Q495" s="412"/>
      <c r="R495" s="412"/>
      <c r="S495" s="412"/>
      <c r="T495" s="412"/>
      <c r="U495" s="412"/>
      <c r="V495" s="412"/>
      <c r="W495" s="412"/>
      <c r="X495" s="412"/>
      <c r="Y495" s="412"/>
      <c r="Z495" s="412"/>
      <c r="AA495" s="412"/>
      <c r="AB495" s="412"/>
      <c r="AC495" s="412"/>
      <c r="AD495" s="412"/>
    </row>
    <row r="496" spans="2:30" ht="12.75" customHeight="1">
      <c r="B496" s="412"/>
      <c r="C496" s="412"/>
      <c r="D496" s="412"/>
      <c r="E496" s="412"/>
      <c r="F496" s="412"/>
      <c r="G496" s="412"/>
      <c r="H496" s="412"/>
      <c r="I496" s="412"/>
      <c r="J496" s="412"/>
      <c r="K496" s="412"/>
      <c r="L496" s="412"/>
      <c r="M496" s="412"/>
      <c r="N496" s="412"/>
      <c r="O496" s="412"/>
      <c r="P496" s="412"/>
      <c r="Q496" s="412"/>
      <c r="R496" s="412"/>
      <c r="S496" s="412"/>
      <c r="T496" s="412"/>
      <c r="U496" s="412"/>
      <c r="V496" s="412"/>
      <c r="W496" s="412"/>
      <c r="X496" s="412"/>
      <c r="Y496" s="412"/>
      <c r="Z496" s="412"/>
      <c r="AA496" s="412"/>
      <c r="AB496" s="412"/>
      <c r="AC496" s="412"/>
      <c r="AD496" s="412"/>
    </row>
    <row r="497" spans="2:30" ht="12.75" customHeight="1">
      <c r="B497" s="412"/>
      <c r="C497" s="412"/>
      <c r="D497" s="412"/>
      <c r="E497" s="412"/>
      <c r="F497" s="412"/>
      <c r="G497" s="412"/>
      <c r="H497" s="412"/>
      <c r="I497" s="412"/>
      <c r="J497" s="412"/>
      <c r="K497" s="412"/>
      <c r="L497" s="412"/>
      <c r="M497" s="412"/>
      <c r="N497" s="412"/>
      <c r="O497" s="412"/>
      <c r="P497" s="412"/>
      <c r="Q497" s="412"/>
      <c r="R497" s="412"/>
      <c r="S497" s="412"/>
      <c r="T497" s="412"/>
      <c r="U497" s="412"/>
      <c r="V497" s="412"/>
      <c r="W497" s="412"/>
      <c r="X497" s="412"/>
      <c r="Y497" s="412"/>
      <c r="Z497" s="412"/>
      <c r="AA497" s="412"/>
      <c r="AB497" s="412"/>
      <c r="AC497" s="412"/>
      <c r="AD497" s="412"/>
    </row>
    <row r="498" spans="2:30" ht="12.75" customHeight="1">
      <c r="B498" s="412"/>
      <c r="C498" s="412"/>
      <c r="D498" s="412"/>
      <c r="E498" s="412"/>
      <c r="F498" s="412"/>
      <c r="G498" s="412"/>
      <c r="H498" s="412"/>
      <c r="I498" s="412"/>
      <c r="J498" s="412"/>
      <c r="K498" s="412"/>
      <c r="L498" s="412"/>
      <c r="M498" s="412"/>
      <c r="N498" s="412"/>
      <c r="O498" s="412"/>
      <c r="P498" s="412"/>
      <c r="Q498" s="412"/>
      <c r="R498" s="412"/>
      <c r="S498" s="412"/>
      <c r="T498" s="412"/>
      <c r="U498" s="412"/>
      <c r="V498" s="412"/>
      <c r="W498" s="412"/>
      <c r="X498" s="412"/>
      <c r="Y498" s="412"/>
      <c r="Z498" s="412"/>
      <c r="AA498" s="412"/>
      <c r="AB498" s="412"/>
      <c r="AC498" s="412"/>
      <c r="AD498" s="412"/>
    </row>
    <row r="499" spans="2:30" ht="12.75" customHeight="1">
      <c r="B499" s="412"/>
      <c r="C499" s="412"/>
      <c r="D499" s="412"/>
      <c r="E499" s="412"/>
      <c r="F499" s="412"/>
      <c r="G499" s="412"/>
      <c r="H499" s="412"/>
      <c r="I499" s="412"/>
      <c r="J499" s="412"/>
      <c r="K499" s="412"/>
      <c r="L499" s="412"/>
      <c r="M499" s="412"/>
      <c r="N499" s="412"/>
      <c r="O499" s="412"/>
      <c r="P499" s="412"/>
      <c r="Q499" s="412"/>
      <c r="R499" s="412"/>
      <c r="S499" s="412"/>
      <c r="T499" s="412"/>
      <c r="U499" s="412"/>
      <c r="V499" s="412"/>
      <c r="W499" s="412"/>
      <c r="X499" s="412"/>
      <c r="Y499" s="412"/>
      <c r="Z499" s="412"/>
      <c r="AA499" s="412"/>
      <c r="AB499" s="412"/>
      <c r="AC499" s="412"/>
      <c r="AD499" s="412"/>
    </row>
    <row r="500" spans="2:30" ht="12.75" customHeight="1">
      <c r="B500" s="412"/>
      <c r="C500" s="412"/>
      <c r="D500" s="412"/>
      <c r="E500" s="412"/>
      <c r="F500" s="412"/>
      <c r="G500" s="412"/>
      <c r="H500" s="412"/>
      <c r="I500" s="412"/>
      <c r="J500" s="412"/>
      <c r="K500" s="412"/>
      <c r="L500" s="412"/>
      <c r="M500" s="412"/>
      <c r="N500" s="412"/>
      <c r="O500" s="412"/>
      <c r="P500" s="412"/>
      <c r="Q500" s="412"/>
      <c r="R500" s="412"/>
      <c r="S500" s="412"/>
      <c r="T500" s="412"/>
      <c r="U500" s="412"/>
      <c r="V500" s="412"/>
      <c r="W500" s="412"/>
      <c r="X500" s="412"/>
      <c r="Y500" s="412"/>
      <c r="Z500" s="412"/>
      <c r="AA500" s="412"/>
      <c r="AB500" s="412"/>
      <c r="AC500" s="412"/>
      <c r="AD500" s="412"/>
    </row>
    <row r="501" spans="2:30" ht="12.75" customHeight="1">
      <c r="B501" s="412"/>
      <c r="C501" s="412"/>
      <c r="D501" s="412"/>
      <c r="E501" s="412"/>
      <c r="F501" s="412"/>
      <c r="G501" s="412"/>
      <c r="H501" s="412"/>
      <c r="I501" s="412"/>
      <c r="J501" s="412"/>
      <c r="K501" s="412"/>
      <c r="L501" s="412"/>
      <c r="M501" s="412"/>
      <c r="N501" s="412"/>
      <c r="O501" s="412"/>
      <c r="P501" s="412"/>
      <c r="Q501" s="412"/>
      <c r="R501" s="412"/>
      <c r="S501" s="412"/>
      <c r="T501" s="412"/>
      <c r="U501" s="412"/>
      <c r="V501" s="412"/>
      <c r="W501" s="412"/>
      <c r="X501" s="412"/>
      <c r="Y501" s="412"/>
      <c r="Z501" s="412"/>
      <c r="AA501" s="412"/>
      <c r="AB501" s="412"/>
      <c r="AC501" s="412"/>
      <c r="AD501" s="412"/>
    </row>
    <row r="502" spans="2:30" ht="12.75" customHeight="1">
      <c r="B502" s="412"/>
      <c r="C502" s="412"/>
      <c r="D502" s="412"/>
      <c r="E502" s="412"/>
      <c r="F502" s="412"/>
      <c r="G502" s="412"/>
      <c r="H502" s="412"/>
      <c r="I502" s="412"/>
      <c r="J502" s="412"/>
      <c r="K502" s="412"/>
      <c r="L502" s="412"/>
      <c r="M502" s="412"/>
      <c r="N502" s="412"/>
      <c r="O502" s="412"/>
      <c r="P502" s="412"/>
      <c r="Q502" s="412"/>
      <c r="R502" s="412"/>
      <c r="S502" s="412"/>
      <c r="T502" s="412"/>
      <c r="U502" s="412"/>
      <c r="V502" s="412"/>
      <c r="W502" s="412"/>
      <c r="X502" s="412"/>
      <c r="Y502" s="412"/>
      <c r="Z502" s="412"/>
      <c r="AA502" s="412"/>
      <c r="AB502" s="412"/>
      <c r="AC502" s="412"/>
      <c r="AD502" s="412"/>
    </row>
    <row r="503" spans="2:30" ht="12.75" customHeight="1">
      <c r="B503" s="412"/>
      <c r="C503" s="412"/>
      <c r="D503" s="412"/>
      <c r="E503" s="412"/>
      <c r="F503" s="412"/>
      <c r="G503" s="412"/>
      <c r="H503" s="412"/>
      <c r="I503" s="412"/>
      <c r="J503" s="412"/>
      <c r="K503" s="412"/>
      <c r="L503" s="412"/>
      <c r="M503" s="412"/>
      <c r="N503" s="412"/>
      <c r="O503" s="412"/>
      <c r="P503" s="412"/>
      <c r="Q503" s="412"/>
      <c r="R503" s="412"/>
      <c r="S503" s="412"/>
      <c r="T503" s="412"/>
      <c r="U503" s="412"/>
      <c r="V503" s="412"/>
      <c r="W503" s="412"/>
      <c r="X503" s="412"/>
      <c r="Y503" s="412"/>
      <c r="Z503" s="412"/>
      <c r="AA503" s="412"/>
      <c r="AB503" s="412"/>
      <c r="AC503" s="412"/>
      <c r="AD503" s="412"/>
    </row>
    <row r="504" spans="2:30" ht="12.75" customHeight="1">
      <c r="B504" s="412"/>
      <c r="C504" s="412"/>
      <c r="D504" s="412"/>
      <c r="E504" s="412"/>
      <c r="F504" s="412"/>
      <c r="G504" s="412"/>
      <c r="H504" s="412"/>
      <c r="I504" s="412"/>
      <c r="J504" s="412"/>
      <c r="K504" s="412"/>
      <c r="L504" s="412"/>
      <c r="M504" s="412"/>
      <c r="N504" s="412"/>
      <c r="O504" s="412"/>
      <c r="P504" s="412"/>
      <c r="Q504" s="412"/>
      <c r="R504" s="412"/>
      <c r="S504" s="412"/>
      <c r="T504" s="412"/>
      <c r="U504" s="412"/>
      <c r="V504" s="412"/>
      <c r="W504" s="412"/>
      <c r="X504" s="412"/>
      <c r="Y504" s="412"/>
      <c r="Z504" s="412"/>
      <c r="AA504" s="412"/>
      <c r="AB504" s="412"/>
      <c r="AC504" s="412"/>
      <c r="AD504" s="412"/>
    </row>
    <row r="505" spans="2:30" ht="12.75" customHeight="1">
      <c r="B505" s="412"/>
      <c r="C505" s="412"/>
      <c r="D505" s="412"/>
      <c r="E505" s="412"/>
      <c r="F505" s="412"/>
      <c r="G505" s="412"/>
      <c r="H505" s="412"/>
      <c r="I505" s="412"/>
      <c r="J505" s="412"/>
      <c r="K505" s="412"/>
      <c r="L505" s="412"/>
      <c r="M505" s="412"/>
      <c r="N505" s="412"/>
      <c r="O505" s="412"/>
      <c r="P505" s="412"/>
      <c r="Q505" s="412"/>
      <c r="R505" s="412"/>
      <c r="S505" s="412"/>
      <c r="T505" s="412"/>
      <c r="U505" s="412"/>
      <c r="V505" s="412"/>
      <c r="W505" s="412"/>
      <c r="X505" s="412"/>
      <c r="Y505" s="412"/>
      <c r="Z505" s="412"/>
      <c r="AA505" s="412"/>
      <c r="AB505" s="412"/>
      <c r="AC505" s="412"/>
      <c r="AD505" s="412"/>
    </row>
    <row r="506" spans="2:30" ht="12.75" customHeight="1">
      <c r="B506" s="412"/>
      <c r="C506" s="412"/>
      <c r="D506" s="412"/>
      <c r="E506" s="412"/>
      <c r="F506" s="412"/>
      <c r="G506" s="412"/>
      <c r="H506" s="412"/>
      <c r="I506" s="412"/>
      <c r="J506" s="412"/>
      <c r="K506" s="412"/>
      <c r="L506" s="412"/>
      <c r="M506" s="412"/>
      <c r="N506" s="412"/>
      <c r="O506" s="412"/>
      <c r="P506" s="412"/>
      <c r="Q506" s="412"/>
      <c r="R506" s="412"/>
      <c r="S506" s="412"/>
      <c r="T506" s="412"/>
      <c r="U506" s="412"/>
      <c r="V506" s="412"/>
      <c r="W506" s="412"/>
      <c r="X506" s="412"/>
      <c r="Y506" s="412"/>
      <c r="Z506" s="412"/>
      <c r="AA506" s="412"/>
      <c r="AB506" s="412"/>
      <c r="AC506" s="412"/>
      <c r="AD506" s="412"/>
    </row>
    <row r="507" spans="2:30" ht="12.75" customHeight="1">
      <c r="B507" s="412"/>
      <c r="C507" s="412"/>
      <c r="D507" s="412"/>
      <c r="E507" s="412"/>
      <c r="F507" s="412"/>
      <c r="G507" s="412"/>
      <c r="H507" s="412"/>
      <c r="I507" s="412"/>
      <c r="J507" s="412"/>
      <c r="K507" s="412"/>
      <c r="L507" s="412"/>
      <c r="M507" s="412"/>
      <c r="N507" s="412"/>
      <c r="O507" s="412"/>
      <c r="P507" s="412"/>
      <c r="Q507" s="412"/>
      <c r="R507" s="412"/>
      <c r="S507" s="412"/>
      <c r="T507" s="412"/>
      <c r="U507" s="412"/>
      <c r="V507" s="412"/>
      <c r="W507" s="412"/>
      <c r="X507" s="412"/>
      <c r="Y507" s="412"/>
      <c r="Z507" s="412"/>
      <c r="AA507" s="412"/>
      <c r="AB507" s="412"/>
      <c r="AC507" s="412"/>
      <c r="AD507" s="412"/>
    </row>
    <row r="508" spans="2:30" ht="12.75" customHeight="1">
      <c r="B508" s="412"/>
      <c r="C508" s="412"/>
      <c r="D508" s="412"/>
      <c r="E508" s="412"/>
      <c r="F508" s="412"/>
      <c r="G508" s="412"/>
      <c r="H508" s="412"/>
      <c r="I508" s="412"/>
      <c r="J508" s="412"/>
      <c r="K508" s="412"/>
      <c r="L508" s="412"/>
      <c r="M508" s="412"/>
      <c r="N508" s="412"/>
      <c r="O508" s="412"/>
      <c r="P508" s="412"/>
      <c r="Q508" s="412"/>
      <c r="R508" s="412"/>
      <c r="S508" s="412"/>
      <c r="T508" s="412"/>
      <c r="U508" s="412"/>
      <c r="V508" s="412"/>
      <c r="W508" s="412"/>
      <c r="X508" s="412"/>
      <c r="Y508" s="412"/>
      <c r="Z508" s="412"/>
      <c r="AA508" s="412"/>
      <c r="AB508" s="412"/>
      <c r="AC508" s="412"/>
      <c r="AD508" s="412"/>
    </row>
    <row r="509" spans="2:30" ht="12.75" customHeight="1">
      <c r="B509" s="412"/>
      <c r="C509" s="412"/>
      <c r="D509" s="412"/>
      <c r="E509" s="412"/>
      <c r="F509" s="412"/>
      <c r="G509" s="412"/>
      <c r="H509" s="412"/>
      <c r="I509" s="412"/>
      <c r="J509" s="412"/>
      <c r="K509" s="412"/>
      <c r="L509" s="412"/>
      <c r="M509" s="412"/>
      <c r="N509" s="412"/>
      <c r="O509" s="412"/>
      <c r="P509" s="412"/>
      <c r="Q509" s="412"/>
      <c r="R509" s="412"/>
      <c r="S509" s="412"/>
      <c r="T509" s="412"/>
      <c r="U509" s="412"/>
      <c r="V509" s="412"/>
      <c r="W509" s="412"/>
      <c r="X509" s="412"/>
      <c r="Y509" s="412"/>
      <c r="Z509" s="412"/>
      <c r="AA509" s="412"/>
      <c r="AB509" s="412"/>
      <c r="AC509" s="412"/>
      <c r="AD509" s="412"/>
    </row>
    <row r="510" spans="2:30" ht="12.75" customHeight="1">
      <c r="B510" s="412"/>
      <c r="C510" s="412"/>
      <c r="D510" s="412"/>
      <c r="E510" s="412"/>
      <c r="F510" s="412"/>
      <c r="G510" s="412"/>
      <c r="H510" s="412"/>
      <c r="I510" s="412"/>
      <c r="J510" s="412"/>
      <c r="K510" s="412"/>
      <c r="L510" s="412"/>
      <c r="M510" s="412"/>
      <c r="N510" s="412"/>
      <c r="O510" s="412"/>
      <c r="P510" s="412"/>
      <c r="Q510" s="412"/>
      <c r="R510" s="412"/>
      <c r="S510" s="412"/>
      <c r="T510" s="412"/>
      <c r="U510" s="412"/>
      <c r="V510" s="412"/>
      <c r="W510" s="412"/>
      <c r="X510" s="412"/>
      <c r="Y510" s="412"/>
      <c r="Z510" s="412"/>
      <c r="AA510" s="412"/>
      <c r="AB510" s="412"/>
      <c r="AC510" s="412"/>
      <c r="AD510" s="412"/>
    </row>
    <row r="511" spans="2:30" ht="12.75" customHeight="1">
      <c r="B511" s="412"/>
      <c r="C511" s="412"/>
      <c r="D511" s="412"/>
      <c r="E511" s="412"/>
      <c r="F511" s="412"/>
      <c r="G511" s="412"/>
      <c r="H511" s="412"/>
      <c r="I511" s="412"/>
      <c r="J511" s="412"/>
      <c r="K511" s="412"/>
      <c r="L511" s="412"/>
      <c r="M511" s="412"/>
      <c r="N511" s="412"/>
      <c r="O511" s="412"/>
      <c r="P511" s="412"/>
      <c r="Q511" s="412"/>
      <c r="R511" s="412"/>
      <c r="S511" s="412"/>
      <c r="T511" s="412"/>
      <c r="U511" s="412"/>
      <c r="V511" s="412"/>
      <c r="W511" s="412"/>
      <c r="X511" s="412"/>
      <c r="Y511" s="412"/>
      <c r="Z511" s="412"/>
      <c r="AA511" s="412"/>
      <c r="AB511" s="412"/>
      <c r="AC511" s="412"/>
      <c r="AD511" s="412"/>
    </row>
    <row r="512" spans="2:30" ht="12.75" customHeight="1">
      <c r="B512" s="412"/>
      <c r="C512" s="412"/>
      <c r="D512" s="412"/>
      <c r="E512" s="412"/>
      <c r="F512" s="412"/>
      <c r="G512" s="412"/>
      <c r="H512" s="412"/>
      <c r="I512" s="412"/>
      <c r="J512" s="412"/>
      <c r="K512" s="412"/>
      <c r="L512" s="412"/>
      <c r="M512" s="412"/>
      <c r="N512" s="412"/>
      <c r="O512" s="412"/>
      <c r="P512" s="412"/>
      <c r="Q512" s="412"/>
      <c r="R512" s="412"/>
      <c r="S512" s="412"/>
      <c r="T512" s="412"/>
      <c r="U512" s="412"/>
      <c r="V512" s="412"/>
      <c r="W512" s="412"/>
      <c r="X512" s="412"/>
      <c r="Y512" s="412"/>
      <c r="Z512" s="412"/>
      <c r="AA512" s="412"/>
      <c r="AB512" s="412"/>
      <c r="AC512" s="412"/>
      <c r="AD512" s="412"/>
    </row>
    <row r="513" spans="2:30" ht="12.75" customHeight="1">
      <c r="B513" s="412"/>
      <c r="C513" s="412"/>
      <c r="D513" s="412"/>
      <c r="E513" s="412"/>
      <c r="F513" s="412"/>
      <c r="G513" s="412"/>
      <c r="H513" s="412"/>
      <c r="I513" s="412"/>
      <c r="J513" s="412"/>
      <c r="K513" s="412"/>
      <c r="L513" s="412"/>
      <c r="M513" s="412"/>
      <c r="N513" s="412"/>
      <c r="O513" s="412"/>
      <c r="P513" s="412"/>
      <c r="Q513" s="412"/>
      <c r="R513" s="412"/>
      <c r="S513" s="412"/>
      <c r="T513" s="412"/>
      <c r="U513" s="412"/>
      <c r="V513" s="412"/>
      <c r="W513" s="412"/>
      <c r="X513" s="412"/>
      <c r="Y513" s="412"/>
      <c r="Z513" s="412"/>
      <c r="AA513" s="412"/>
      <c r="AB513" s="412"/>
      <c r="AC513" s="412"/>
      <c r="AD513" s="412"/>
    </row>
    <row r="514" spans="2:30" ht="12.75" customHeight="1">
      <c r="B514" s="412"/>
      <c r="C514" s="412"/>
      <c r="D514" s="412"/>
      <c r="E514" s="412"/>
      <c r="F514" s="412"/>
      <c r="G514" s="412"/>
      <c r="H514" s="412"/>
      <c r="I514" s="412"/>
      <c r="J514" s="412"/>
      <c r="K514" s="412"/>
      <c r="L514" s="412"/>
      <c r="M514" s="412"/>
      <c r="N514" s="412"/>
      <c r="O514" s="412"/>
      <c r="P514" s="412"/>
      <c r="Q514" s="412"/>
      <c r="R514" s="412"/>
      <c r="S514" s="412"/>
      <c r="T514" s="412"/>
      <c r="U514" s="412"/>
      <c r="V514" s="412"/>
      <c r="W514" s="412"/>
      <c r="X514" s="412"/>
      <c r="Y514" s="412"/>
      <c r="Z514" s="412"/>
      <c r="AA514" s="412"/>
      <c r="AB514" s="412"/>
      <c r="AC514" s="412"/>
      <c r="AD514" s="412"/>
    </row>
    <row r="515" spans="2:30" ht="12.75" customHeight="1">
      <c r="B515" s="412"/>
      <c r="C515" s="412"/>
      <c r="D515" s="412"/>
      <c r="E515" s="412"/>
      <c r="F515" s="412"/>
      <c r="G515" s="412"/>
      <c r="H515" s="412"/>
      <c r="I515" s="412"/>
      <c r="J515" s="412"/>
      <c r="K515" s="412"/>
      <c r="L515" s="412"/>
      <c r="M515" s="412"/>
      <c r="N515" s="412"/>
      <c r="O515" s="412"/>
      <c r="P515" s="412"/>
      <c r="Q515" s="412"/>
      <c r="R515" s="412"/>
      <c r="S515" s="412"/>
      <c r="T515" s="412"/>
      <c r="U515" s="412"/>
      <c r="V515" s="412"/>
      <c r="W515" s="412"/>
      <c r="X515" s="412"/>
      <c r="Y515" s="412"/>
      <c r="Z515" s="412"/>
      <c r="AA515" s="412"/>
      <c r="AB515" s="412"/>
      <c r="AC515" s="412"/>
      <c r="AD515" s="412"/>
    </row>
    <row r="516" spans="2:30" ht="12.75" customHeight="1">
      <c r="B516" s="412"/>
      <c r="C516" s="412"/>
      <c r="D516" s="412"/>
      <c r="E516" s="412"/>
      <c r="F516" s="412"/>
      <c r="G516" s="412"/>
      <c r="H516" s="412"/>
      <c r="I516" s="412"/>
      <c r="J516" s="412"/>
      <c r="K516" s="412"/>
      <c r="L516" s="412"/>
      <c r="M516" s="412"/>
      <c r="N516" s="412"/>
      <c r="O516" s="412"/>
      <c r="P516" s="412"/>
      <c r="Q516" s="412"/>
      <c r="R516" s="412"/>
      <c r="S516" s="412"/>
      <c r="T516" s="412"/>
      <c r="U516" s="412"/>
      <c r="V516" s="412"/>
      <c r="W516" s="412"/>
      <c r="X516" s="412"/>
      <c r="Y516" s="412"/>
      <c r="Z516" s="412"/>
      <c r="AA516" s="412"/>
      <c r="AB516" s="412"/>
      <c r="AC516" s="412"/>
      <c r="AD516" s="412"/>
    </row>
    <row r="517" spans="2:30" ht="12.75" customHeight="1">
      <c r="B517" s="412"/>
      <c r="C517" s="412"/>
      <c r="D517" s="412"/>
      <c r="E517" s="412"/>
      <c r="F517" s="412"/>
      <c r="G517" s="412"/>
      <c r="H517" s="412"/>
      <c r="I517" s="412"/>
      <c r="J517" s="412"/>
      <c r="K517" s="412"/>
      <c r="L517" s="412"/>
      <c r="M517" s="412"/>
      <c r="N517" s="412"/>
      <c r="O517" s="412"/>
      <c r="P517" s="412"/>
      <c r="Q517" s="412"/>
      <c r="R517" s="412"/>
      <c r="S517" s="412"/>
      <c r="T517" s="412"/>
      <c r="U517" s="412"/>
      <c r="V517" s="412"/>
      <c r="W517" s="412"/>
      <c r="X517" s="412"/>
      <c r="Y517" s="412"/>
      <c r="Z517" s="412"/>
      <c r="AA517" s="412"/>
      <c r="AB517" s="412"/>
      <c r="AC517" s="412"/>
      <c r="AD517" s="412"/>
    </row>
    <row r="518" spans="2:30" ht="12.75" customHeight="1">
      <c r="B518" s="412"/>
      <c r="C518" s="412"/>
      <c r="D518" s="412"/>
      <c r="E518" s="412"/>
      <c r="F518" s="412"/>
      <c r="G518" s="412"/>
      <c r="H518" s="412"/>
      <c r="I518" s="412"/>
      <c r="J518" s="412"/>
      <c r="K518" s="412"/>
      <c r="L518" s="412"/>
      <c r="M518" s="412"/>
      <c r="N518" s="412"/>
      <c r="O518" s="412"/>
      <c r="P518" s="412"/>
      <c r="Q518" s="412"/>
      <c r="R518" s="412"/>
      <c r="S518" s="412"/>
      <c r="T518" s="412"/>
      <c r="U518" s="412"/>
      <c r="V518" s="412"/>
      <c r="W518" s="412"/>
      <c r="X518" s="412"/>
      <c r="Y518" s="412"/>
      <c r="Z518" s="412"/>
      <c r="AA518" s="412"/>
      <c r="AB518" s="412"/>
      <c r="AC518" s="412"/>
      <c r="AD518" s="412"/>
    </row>
    <row r="519" spans="2:30" ht="12.75" customHeight="1">
      <c r="B519" s="412"/>
      <c r="C519" s="412"/>
      <c r="D519" s="412"/>
      <c r="E519" s="412"/>
      <c r="F519" s="412"/>
      <c r="G519" s="412"/>
      <c r="H519" s="412"/>
      <c r="I519" s="412"/>
      <c r="J519" s="412"/>
      <c r="K519" s="412"/>
      <c r="L519" s="412"/>
      <c r="M519" s="412"/>
      <c r="N519" s="412"/>
      <c r="O519" s="412"/>
      <c r="P519" s="412"/>
      <c r="Q519" s="412"/>
      <c r="R519" s="412"/>
      <c r="S519" s="412"/>
      <c r="T519" s="412"/>
      <c r="U519" s="412"/>
      <c r="V519" s="412"/>
      <c r="W519" s="412"/>
      <c r="X519" s="412"/>
      <c r="Y519" s="412"/>
      <c r="Z519" s="412"/>
      <c r="AA519" s="412"/>
      <c r="AB519" s="412"/>
      <c r="AC519" s="412"/>
      <c r="AD519" s="412"/>
    </row>
    <row r="520" spans="2:30" ht="12.75" customHeight="1">
      <c r="B520" s="412"/>
      <c r="C520" s="412"/>
      <c r="D520" s="412"/>
      <c r="E520" s="412"/>
      <c r="F520" s="412"/>
      <c r="G520" s="412"/>
      <c r="H520" s="412"/>
      <c r="I520" s="412"/>
      <c r="J520" s="412"/>
      <c r="K520" s="412"/>
      <c r="L520" s="412"/>
      <c r="M520" s="412"/>
      <c r="N520" s="412"/>
      <c r="O520" s="412"/>
      <c r="P520" s="412"/>
      <c r="Q520" s="412"/>
      <c r="R520" s="412"/>
      <c r="S520" s="412"/>
      <c r="T520" s="412"/>
      <c r="U520" s="412"/>
      <c r="V520" s="412"/>
      <c r="W520" s="412"/>
      <c r="X520" s="412"/>
      <c r="Y520" s="412"/>
      <c r="Z520" s="412"/>
      <c r="AA520" s="412"/>
      <c r="AB520" s="412"/>
      <c r="AC520" s="412"/>
      <c r="AD520" s="412"/>
    </row>
    <row r="521" spans="2:30" ht="12.75" customHeight="1">
      <c r="B521" s="412"/>
      <c r="C521" s="412"/>
      <c r="D521" s="412"/>
      <c r="E521" s="412"/>
      <c r="F521" s="412"/>
      <c r="G521" s="412"/>
      <c r="H521" s="412"/>
      <c r="I521" s="412"/>
      <c r="J521" s="412"/>
      <c r="K521" s="412"/>
      <c r="L521" s="412"/>
      <c r="M521" s="412"/>
      <c r="N521" s="412"/>
      <c r="O521" s="412"/>
      <c r="P521" s="412"/>
      <c r="Q521" s="412"/>
      <c r="R521" s="412"/>
      <c r="S521" s="412"/>
      <c r="T521" s="412"/>
      <c r="U521" s="412"/>
      <c r="V521" s="412"/>
      <c r="W521" s="412"/>
      <c r="X521" s="412"/>
      <c r="Y521" s="412"/>
      <c r="Z521" s="412"/>
      <c r="AA521" s="412"/>
      <c r="AB521" s="412"/>
      <c r="AC521" s="412"/>
      <c r="AD521" s="412"/>
    </row>
    <row r="522" spans="2:30" ht="12.75" customHeight="1">
      <c r="B522" s="412"/>
      <c r="C522" s="412"/>
      <c r="D522" s="412"/>
      <c r="E522" s="412"/>
      <c r="F522" s="412"/>
      <c r="G522" s="412"/>
      <c r="H522" s="412"/>
      <c r="I522" s="412"/>
      <c r="J522" s="412"/>
      <c r="K522" s="412"/>
      <c r="L522" s="412"/>
      <c r="M522" s="412"/>
      <c r="N522" s="412"/>
      <c r="O522" s="412"/>
      <c r="P522" s="412"/>
      <c r="Q522" s="412"/>
      <c r="R522" s="412"/>
      <c r="S522" s="412"/>
      <c r="T522" s="412"/>
      <c r="U522" s="412"/>
      <c r="V522" s="412"/>
      <c r="W522" s="412"/>
      <c r="X522" s="412"/>
      <c r="Y522" s="412"/>
      <c r="Z522" s="412"/>
      <c r="AA522" s="412"/>
      <c r="AB522" s="412"/>
      <c r="AC522" s="412"/>
      <c r="AD522" s="412"/>
    </row>
    <row r="523" spans="2:30" ht="12.75" customHeight="1">
      <c r="B523" s="412"/>
      <c r="C523" s="412"/>
      <c r="D523" s="412"/>
      <c r="E523" s="412"/>
      <c r="F523" s="412"/>
      <c r="G523" s="412"/>
      <c r="H523" s="412"/>
      <c r="I523" s="412"/>
      <c r="J523" s="412"/>
      <c r="K523" s="412"/>
      <c r="L523" s="412"/>
      <c r="M523" s="412"/>
      <c r="N523" s="412"/>
      <c r="O523" s="412"/>
      <c r="P523" s="412"/>
      <c r="Q523" s="412"/>
      <c r="R523" s="412"/>
      <c r="S523" s="412"/>
      <c r="T523" s="412"/>
      <c r="U523" s="412"/>
      <c r="V523" s="412"/>
      <c r="W523" s="412"/>
      <c r="X523" s="412"/>
      <c r="Y523" s="412"/>
      <c r="Z523" s="412"/>
      <c r="AA523" s="412"/>
      <c r="AB523" s="412"/>
      <c r="AC523" s="412"/>
      <c r="AD523" s="412"/>
    </row>
    <row r="524" spans="2:30" ht="12.75" customHeight="1">
      <c r="B524" s="412"/>
      <c r="C524" s="412"/>
      <c r="D524" s="412"/>
      <c r="E524" s="412"/>
      <c r="F524" s="412"/>
      <c r="G524" s="412"/>
      <c r="H524" s="412"/>
      <c r="I524" s="412"/>
      <c r="J524" s="412"/>
      <c r="K524" s="412"/>
      <c r="L524" s="412"/>
      <c r="M524" s="412"/>
      <c r="N524" s="412"/>
      <c r="O524" s="412"/>
      <c r="P524" s="412"/>
      <c r="Q524" s="412"/>
      <c r="R524" s="412"/>
      <c r="S524" s="412"/>
      <c r="T524" s="412"/>
      <c r="U524" s="412"/>
      <c r="V524" s="412"/>
      <c r="W524" s="412"/>
      <c r="X524" s="412"/>
      <c r="Y524" s="412"/>
      <c r="Z524" s="412"/>
      <c r="AA524" s="412"/>
      <c r="AB524" s="412"/>
      <c r="AC524" s="412"/>
      <c r="AD524" s="412"/>
    </row>
    <row r="525" spans="2:30" ht="12.75" customHeight="1">
      <c r="B525" s="412"/>
      <c r="C525" s="412"/>
      <c r="D525" s="412"/>
      <c r="E525" s="412"/>
      <c r="F525" s="412"/>
      <c r="G525" s="412"/>
      <c r="H525" s="412"/>
      <c r="I525" s="412"/>
      <c r="J525" s="412"/>
      <c r="K525" s="412"/>
      <c r="L525" s="412"/>
      <c r="M525" s="412"/>
      <c r="N525" s="412"/>
      <c r="O525" s="412"/>
      <c r="P525" s="412"/>
      <c r="Q525" s="412"/>
      <c r="R525" s="412"/>
      <c r="S525" s="412"/>
      <c r="T525" s="412"/>
      <c r="U525" s="412"/>
      <c r="V525" s="412"/>
      <c r="W525" s="412"/>
      <c r="X525" s="412"/>
      <c r="Y525" s="412"/>
      <c r="Z525" s="412"/>
      <c r="AA525" s="412"/>
      <c r="AB525" s="412"/>
      <c r="AC525" s="412"/>
      <c r="AD525" s="412"/>
    </row>
    <row r="526" spans="2:30" ht="12.75" customHeight="1">
      <c r="B526" s="412"/>
      <c r="C526" s="412"/>
      <c r="D526" s="412"/>
      <c r="E526" s="412"/>
      <c r="F526" s="412"/>
      <c r="G526" s="412"/>
      <c r="H526" s="412"/>
      <c r="I526" s="412"/>
      <c r="J526" s="412"/>
      <c r="K526" s="412"/>
      <c r="L526" s="412"/>
      <c r="M526" s="412"/>
      <c r="N526" s="412"/>
      <c r="O526" s="412"/>
      <c r="P526" s="412"/>
      <c r="Q526" s="412"/>
      <c r="R526" s="412"/>
      <c r="S526" s="412"/>
      <c r="T526" s="412"/>
      <c r="U526" s="412"/>
      <c r="V526" s="412"/>
      <c r="W526" s="412"/>
      <c r="X526" s="412"/>
      <c r="Y526" s="412"/>
      <c r="Z526" s="412"/>
      <c r="AA526" s="412"/>
      <c r="AB526" s="412"/>
      <c r="AC526" s="412"/>
      <c r="AD526" s="412"/>
    </row>
    <row r="527" spans="2:30" ht="12.75" customHeight="1">
      <c r="B527" s="412"/>
      <c r="C527" s="412"/>
      <c r="D527" s="412"/>
      <c r="E527" s="412"/>
      <c r="F527" s="412"/>
      <c r="G527" s="412"/>
      <c r="H527" s="412"/>
      <c r="I527" s="412"/>
      <c r="J527" s="412"/>
      <c r="K527" s="412"/>
      <c r="L527" s="412"/>
      <c r="M527" s="412"/>
      <c r="N527" s="412"/>
      <c r="O527" s="412"/>
      <c r="P527" s="412"/>
      <c r="Q527" s="412"/>
      <c r="R527" s="412"/>
      <c r="S527" s="412"/>
      <c r="T527" s="412"/>
      <c r="U527" s="412"/>
      <c r="V527" s="412"/>
      <c r="W527" s="412"/>
      <c r="X527" s="412"/>
      <c r="Y527" s="412"/>
      <c r="Z527" s="412"/>
      <c r="AA527" s="412"/>
      <c r="AB527" s="412"/>
      <c r="AC527" s="412"/>
      <c r="AD527" s="412"/>
    </row>
    <row r="528" spans="2:30" ht="12.75" customHeight="1">
      <c r="B528" s="412"/>
      <c r="C528" s="412"/>
      <c r="D528" s="412"/>
      <c r="E528" s="412"/>
      <c r="F528" s="412"/>
      <c r="G528" s="412"/>
      <c r="H528" s="412"/>
      <c r="I528" s="412"/>
      <c r="J528" s="412"/>
      <c r="K528" s="412"/>
      <c r="L528" s="412"/>
      <c r="M528" s="412"/>
      <c r="N528" s="412"/>
      <c r="O528" s="412"/>
      <c r="P528" s="412"/>
      <c r="Q528" s="412"/>
      <c r="R528" s="412"/>
      <c r="S528" s="412"/>
      <c r="T528" s="412"/>
      <c r="U528" s="412"/>
      <c r="V528" s="412"/>
      <c r="W528" s="412"/>
      <c r="X528" s="412"/>
      <c r="Y528" s="412"/>
      <c r="Z528" s="412"/>
      <c r="AA528" s="412"/>
      <c r="AB528" s="412"/>
      <c r="AC528" s="412"/>
      <c r="AD528" s="412"/>
    </row>
    <row r="529" spans="2:30" ht="12.75" customHeight="1">
      <c r="B529" s="412"/>
      <c r="C529" s="412"/>
      <c r="D529" s="412"/>
      <c r="E529" s="412"/>
      <c r="F529" s="412"/>
      <c r="G529" s="412"/>
      <c r="H529" s="412"/>
      <c r="I529" s="412"/>
      <c r="J529" s="412"/>
      <c r="K529" s="412"/>
      <c r="L529" s="412"/>
      <c r="M529" s="412"/>
      <c r="N529" s="412"/>
      <c r="O529" s="412"/>
      <c r="P529" s="412"/>
      <c r="Q529" s="412"/>
      <c r="R529" s="412"/>
      <c r="S529" s="412"/>
      <c r="T529" s="412"/>
      <c r="U529" s="412"/>
      <c r="V529" s="412"/>
      <c r="W529" s="412"/>
      <c r="X529" s="412"/>
      <c r="Y529" s="412"/>
      <c r="Z529" s="412"/>
      <c r="AA529" s="412"/>
      <c r="AB529" s="412"/>
      <c r="AC529" s="412"/>
      <c r="AD529" s="412"/>
    </row>
    <row r="530" spans="2:30" ht="12.75" customHeight="1">
      <c r="B530" s="412"/>
      <c r="C530" s="412"/>
      <c r="D530" s="412"/>
      <c r="E530" s="412"/>
      <c r="F530" s="412"/>
      <c r="G530" s="412"/>
      <c r="H530" s="412"/>
      <c r="I530" s="412"/>
      <c r="J530" s="412"/>
      <c r="K530" s="412"/>
      <c r="L530" s="412"/>
      <c r="M530" s="412"/>
      <c r="N530" s="412"/>
      <c r="O530" s="412"/>
      <c r="P530" s="412"/>
      <c r="Q530" s="412"/>
      <c r="R530" s="412"/>
      <c r="S530" s="412"/>
      <c r="T530" s="412"/>
      <c r="U530" s="412"/>
      <c r="V530" s="412"/>
      <c r="W530" s="412"/>
      <c r="X530" s="412"/>
      <c r="Y530" s="412"/>
      <c r="Z530" s="412"/>
      <c r="AA530" s="412"/>
      <c r="AB530" s="412"/>
      <c r="AC530" s="412"/>
      <c r="AD530" s="412"/>
    </row>
    <row r="531" spans="2:30" ht="12.75" customHeight="1">
      <c r="B531" s="412"/>
      <c r="C531" s="412"/>
      <c r="D531" s="412"/>
      <c r="E531" s="412"/>
      <c r="F531" s="412"/>
      <c r="G531" s="412"/>
      <c r="H531" s="412"/>
      <c r="I531" s="412"/>
      <c r="J531" s="412"/>
      <c r="K531" s="412"/>
      <c r="L531" s="412"/>
      <c r="M531" s="412"/>
      <c r="N531" s="412"/>
      <c r="O531" s="412"/>
      <c r="P531" s="412"/>
      <c r="Q531" s="412"/>
      <c r="R531" s="412"/>
      <c r="S531" s="412"/>
      <c r="T531" s="412"/>
      <c r="U531" s="412"/>
      <c r="V531" s="412"/>
      <c r="W531" s="412"/>
      <c r="X531" s="412"/>
      <c r="Y531" s="412"/>
      <c r="Z531" s="412"/>
      <c r="AA531" s="412"/>
      <c r="AB531" s="412"/>
      <c r="AC531" s="412"/>
      <c r="AD531" s="412"/>
    </row>
    <row r="532" spans="2:30" ht="12.75" customHeight="1">
      <c r="B532" s="412"/>
      <c r="C532" s="412"/>
      <c r="D532" s="412"/>
      <c r="E532" s="412"/>
      <c r="F532" s="412"/>
      <c r="G532" s="412"/>
      <c r="H532" s="412"/>
      <c r="I532" s="412"/>
      <c r="J532" s="412"/>
      <c r="K532" s="412"/>
      <c r="L532" s="412"/>
      <c r="M532" s="412"/>
      <c r="N532" s="412"/>
      <c r="O532" s="412"/>
      <c r="P532" s="412"/>
      <c r="Q532" s="412"/>
      <c r="R532" s="412"/>
      <c r="S532" s="412"/>
      <c r="T532" s="412"/>
      <c r="U532" s="412"/>
      <c r="V532" s="412"/>
      <c r="W532" s="412"/>
      <c r="X532" s="412"/>
      <c r="Y532" s="412"/>
      <c r="Z532" s="412"/>
      <c r="AA532" s="412"/>
      <c r="AB532" s="412"/>
      <c r="AC532" s="412"/>
      <c r="AD532" s="412"/>
    </row>
    <row r="533" spans="2:30" ht="12.75" customHeight="1">
      <c r="B533" s="412"/>
      <c r="C533" s="412"/>
      <c r="D533" s="412"/>
      <c r="E533" s="412"/>
      <c r="F533" s="412"/>
      <c r="G533" s="412"/>
      <c r="H533" s="412"/>
      <c r="I533" s="412"/>
      <c r="J533" s="412"/>
      <c r="K533" s="412"/>
      <c r="L533" s="412"/>
      <c r="M533" s="412"/>
      <c r="N533" s="412"/>
      <c r="O533" s="412"/>
      <c r="P533" s="412"/>
      <c r="Q533" s="412"/>
      <c r="R533" s="412"/>
      <c r="S533" s="412"/>
      <c r="T533" s="412"/>
      <c r="U533" s="412"/>
      <c r="V533" s="412"/>
      <c r="W533" s="412"/>
      <c r="X533" s="412"/>
      <c r="Y533" s="412"/>
      <c r="Z533" s="412"/>
      <c r="AA533" s="412"/>
      <c r="AB533" s="412"/>
      <c r="AC533" s="412"/>
      <c r="AD533" s="412"/>
    </row>
    <row r="534" spans="2:30" ht="12.75" customHeight="1">
      <c r="B534" s="412"/>
      <c r="C534" s="412"/>
      <c r="D534" s="412"/>
      <c r="E534" s="412"/>
      <c r="F534" s="412"/>
      <c r="G534" s="412"/>
      <c r="H534" s="412"/>
      <c r="I534" s="412"/>
      <c r="J534" s="412"/>
      <c r="K534" s="412"/>
      <c r="L534" s="412"/>
      <c r="M534" s="412"/>
      <c r="N534" s="412"/>
      <c r="O534" s="412"/>
      <c r="P534" s="412"/>
      <c r="Q534" s="412"/>
      <c r="R534" s="412"/>
      <c r="S534" s="412"/>
      <c r="T534" s="412"/>
      <c r="U534" s="412"/>
      <c r="V534" s="412"/>
      <c r="W534" s="412"/>
      <c r="X534" s="412"/>
      <c r="Y534" s="412"/>
      <c r="Z534" s="412"/>
      <c r="AA534" s="412"/>
      <c r="AB534" s="412"/>
      <c r="AC534" s="412"/>
      <c r="AD534" s="412"/>
    </row>
    <row r="535" spans="2:30" ht="12.75" customHeight="1">
      <c r="B535" s="412"/>
      <c r="C535" s="412"/>
      <c r="D535" s="412"/>
      <c r="E535" s="412"/>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row>
    <row r="536" spans="2:30" ht="12.75" customHeight="1">
      <c r="B536" s="412"/>
      <c r="C536" s="412"/>
      <c r="D536" s="412"/>
      <c r="E536" s="412"/>
      <c r="F536" s="412"/>
      <c r="G536" s="412"/>
      <c r="H536" s="412"/>
      <c r="I536" s="412"/>
      <c r="J536" s="412"/>
      <c r="K536" s="412"/>
      <c r="L536" s="412"/>
      <c r="M536" s="412"/>
      <c r="N536" s="412"/>
      <c r="O536" s="412"/>
      <c r="P536" s="412"/>
      <c r="Q536" s="412"/>
      <c r="R536" s="412"/>
      <c r="S536" s="412"/>
      <c r="T536" s="412"/>
      <c r="U536" s="412"/>
      <c r="V536" s="412"/>
      <c r="W536" s="412"/>
      <c r="X536" s="412"/>
      <c r="Y536" s="412"/>
      <c r="Z536" s="412"/>
      <c r="AA536" s="412"/>
      <c r="AB536" s="412"/>
      <c r="AC536" s="412"/>
      <c r="AD536" s="412"/>
    </row>
    <row r="537" spans="2:30" ht="12.75" customHeight="1">
      <c r="B537" s="412"/>
      <c r="C537" s="412"/>
      <c r="D537" s="412"/>
      <c r="E537" s="412"/>
      <c r="F537" s="412"/>
      <c r="G537" s="412"/>
      <c r="H537" s="412"/>
      <c r="I537" s="412"/>
      <c r="J537" s="412"/>
      <c r="K537" s="412"/>
      <c r="L537" s="412"/>
      <c r="M537" s="412"/>
      <c r="N537" s="412"/>
      <c r="O537" s="412"/>
      <c r="P537" s="412"/>
      <c r="Q537" s="412"/>
      <c r="R537" s="412"/>
      <c r="S537" s="412"/>
      <c r="T537" s="412"/>
      <c r="U537" s="412"/>
      <c r="V537" s="412"/>
      <c r="W537" s="412"/>
      <c r="X537" s="412"/>
      <c r="Y537" s="412"/>
      <c r="Z537" s="412"/>
      <c r="AA537" s="412"/>
      <c r="AB537" s="412"/>
      <c r="AC537" s="412"/>
      <c r="AD537" s="412"/>
    </row>
    <row r="538" spans="2:30" ht="12.75" customHeight="1">
      <c r="B538" s="412"/>
      <c r="C538" s="412"/>
      <c r="D538" s="412"/>
      <c r="E538" s="412"/>
      <c r="F538" s="412"/>
      <c r="G538" s="412"/>
      <c r="H538" s="412"/>
      <c r="I538" s="412"/>
      <c r="J538" s="412"/>
      <c r="K538" s="412"/>
      <c r="L538" s="412"/>
      <c r="M538" s="412"/>
      <c r="N538" s="412"/>
      <c r="O538" s="412"/>
      <c r="P538" s="412"/>
      <c r="Q538" s="412"/>
      <c r="R538" s="412"/>
      <c r="S538" s="412"/>
      <c r="T538" s="412"/>
      <c r="U538" s="412"/>
      <c r="V538" s="412"/>
      <c r="W538" s="412"/>
      <c r="X538" s="412"/>
      <c r="Y538" s="412"/>
      <c r="Z538" s="412"/>
      <c r="AA538" s="412"/>
      <c r="AB538" s="412"/>
      <c r="AC538" s="412"/>
      <c r="AD538" s="412"/>
    </row>
    <row r="539" spans="2:30" ht="12.75" customHeight="1">
      <c r="B539" s="412"/>
      <c r="C539" s="412"/>
      <c r="D539" s="412"/>
      <c r="E539" s="412"/>
      <c r="F539" s="412"/>
      <c r="G539" s="412"/>
      <c r="H539" s="412"/>
      <c r="I539" s="412"/>
      <c r="J539" s="412"/>
      <c r="K539" s="412"/>
      <c r="L539" s="412"/>
      <c r="M539" s="412"/>
      <c r="N539" s="412"/>
      <c r="O539" s="412"/>
      <c r="P539" s="412"/>
      <c r="Q539" s="412"/>
      <c r="R539" s="412"/>
      <c r="S539" s="412"/>
      <c r="T539" s="412"/>
      <c r="U539" s="412"/>
      <c r="V539" s="412"/>
      <c r="W539" s="412"/>
      <c r="X539" s="412"/>
      <c r="Y539" s="412"/>
      <c r="Z539" s="412"/>
      <c r="AA539" s="412"/>
      <c r="AB539" s="412"/>
      <c r="AC539" s="412"/>
      <c r="AD539" s="412"/>
    </row>
    <row r="540" spans="2:30" ht="12.75" customHeight="1">
      <c r="B540" s="412"/>
      <c r="C540" s="412"/>
      <c r="D540" s="412"/>
      <c r="E540" s="412"/>
      <c r="F540" s="412"/>
      <c r="G540" s="412"/>
      <c r="H540" s="412"/>
      <c r="I540" s="412"/>
      <c r="J540" s="412"/>
      <c r="K540" s="412"/>
      <c r="L540" s="412"/>
      <c r="M540" s="412"/>
      <c r="N540" s="412"/>
      <c r="O540" s="412"/>
      <c r="P540" s="412"/>
      <c r="Q540" s="412"/>
      <c r="R540" s="412"/>
      <c r="S540" s="412"/>
      <c r="T540" s="412"/>
      <c r="U540" s="412"/>
      <c r="V540" s="412"/>
      <c r="W540" s="412"/>
      <c r="X540" s="412"/>
      <c r="Y540" s="412"/>
      <c r="Z540" s="412"/>
      <c r="AA540" s="412"/>
      <c r="AB540" s="412"/>
      <c r="AC540" s="412"/>
      <c r="AD540" s="412"/>
    </row>
    <row r="541" spans="2:30" ht="12.75" customHeight="1">
      <c r="B541" s="412"/>
      <c r="C541" s="412"/>
      <c r="D541" s="412"/>
      <c r="E541" s="412"/>
      <c r="F541" s="412"/>
      <c r="G541" s="412"/>
      <c r="H541" s="412"/>
      <c r="I541" s="412"/>
      <c r="J541" s="412"/>
      <c r="K541" s="412"/>
      <c r="L541" s="412"/>
      <c r="M541" s="412"/>
      <c r="N541" s="412"/>
      <c r="O541" s="412"/>
      <c r="P541" s="412"/>
      <c r="Q541" s="412"/>
      <c r="R541" s="412"/>
      <c r="S541" s="412"/>
      <c r="T541" s="412"/>
      <c r="U541" s="412"/>
      <c r="V541" s="412"/>
      <c r="W541" s="412"/>
      <c r="X541" s="412"/>
      <c r="Y541" s="412"/>
      <c r="Z541" s="412"/>
      <c r="AA541" s="412"/>
      <c r="AB541" s="412"/>
      <c r="AC541" s="412"/>
      <c r="AD541" s="412"/>
    </row>
    <row r="542" spans="2:30" ht="12.75" customHeight="1">
      <c r="B542" s="412"/>
      <c r="C542" s="412"/>
      <c r="D542" s="412"/>
      <c r="E542" s="412"/>
      <c r="F542" s="412"/>
      <c r="G542" s="412"/>
      <c r="H542" s="412"/>
      <c r="I542" s="412"/>
      <c r="J542" s="412"/>
      <c r="K542" s="412"/>
      <c r="L542" s="412"/>
      <c r="M542" s="412"/>
      <c r="N542" s="412"/>
      <c r="O542" s="412"/>
      <c r="P542" s="412"/>
      <c r="Q542" s="412"/>
      <c r="R542" s="412"/>
      <c r="S542" s="412"/>
      <c r="T542" s="412"/>
      <c r="U542" s="412"/>
      <c r="V542" s="412"/>
      <c r="W542" s="412"/>
      <c r="X542" s="412"/>
      <c r="Y542" s="412"/>
      <c r="Z542" s="412"/>
      <c r="AA542" s="412"/>
      <c r="AB542" s="412"/>
      <c r="AC542" s="412"/>
      <c r="AD542" s="412"/>
    </row>
    <row r="543" spans="2:30" ht="12.75" customHeight="1">
      <c r="B543" s="412"/>
      <c r="C543" s="412"/>
      <c r="D543" s="412"/>
      <c r="E543" s="412"/>
      <c r="F543" s="412"/>
      <c r="G543" s="412"/>
      <c r="H543" s="412"/>
      <c r="I543" s="412"/>
      <c r="J543" s="412"/>
      <c r="K543" s="412"/>
      <c r="L543" s="412"/>
      <c r="M543" s="412"/>
      <c r="N543" s="412"/>
      <c r="O543" s="412"/>
      <c r="P543" s="412"/>
      <c r="Q543" s="412"/>
      <c r="R543" s="412"/>
      <c r="S543" s="412"/>
      <c r="T543" s="412"/>
      <c r="U543" s="412"/>
      <c r="V543" s="412"/>
      <c r="W543" s="412"/>
      <c r="X543" s="412"/>
      <c r="Y543" s="412"/>
      <c r="Z543" s="412"/>
      <c r="AA543" s="412"/>
      <c r="AB543" s="412"/>
      <c r="AC543" s="412"/>
      <c r="AD543" s="412"/>
    </row>
    <row r="544" spans="2:30" ht="12.75" customHeight="1">
      <c r="B544" s="412"/>
      <c r="C544" s="412"/>
      <c r="D544" s="412"/>
      <c r="E544" s="412"/>
      <c r="F544" s="412"/>
      <c r="G544" s="412"/>
      <c r="H544" s="412"/>
      <c r="I544" s="412"/>
      <c r="J544" s="412"/>
      <c r="K544" s="412"/>
      <c r="L544" s="412"/>
      <c r="M544" s="412"/>
      <c r="N544" s="412"/>
      <c r="O544" s="412"/>
      <c r="P544" s="412"/>
      <c r="Q544" s="412"/>
      <c r="R544" s="412"/>
      <c r="S544" s="412"/>
      <c r="T544" s="412"/>
      <c r="U544" s="412"/>
      <c r="V544" s="412"/>
      <c r="W544" s="412"/>
      <c r="X544" s="412"/>
      <c r="Y544" s="412"/>
      <c r="Z544" s="412"/>
      <c r="AA544" s="412"/>
      <c r="AB544" s="412"/>
      <c r="AC544" s="412"/>
      <c r="AD544" s="412"/>
    </row>
    <row r="545" spans="2:30" ht="12.75" customHeight="1">
      <c r="B545" s="412"/>
      <c r="C545" s="412"/>
      <c r="D545" s="412"/>
      <c r="E545" s="412"/>
      <c r="F545" s="412"/>
      <c r="G545" s="412"/>
      <c r="H545" s="412"/>
      <c r="I545" s="412"/>
      <c r="J545" s="412"/>
      <c r="K545" s="412"/>
      <c r="L545" s="412"/>
      <c r="M545" s="412"/>
      <c r="N545" s="412"/>
      <c r="O545" s="412"/>
      <c r="P545" s="412"/>
      <c r="Q545" s="412"/>
      <c r="R545" s="412"/>
      <c r="S545" s="412"/>
      <c r="T545" s="412"/>
      <c r="U545" s="412"/>
      <c r="V545" s="412"/>
      <c r="W545" s="412"/>
      <c r="X545" s="412"/>
      <c r="Y545" s="412"/>
      <c r="Z545" s="412"/>
      <c r="AA545" s="412"/>
      <c r="AB545" s="412"/>
      <c r="AC545" s="412"/>
      <c r="AD545" s="412"/>
    </row>
    <row r="546" spans="2:30" ht="12.75" customHeight="1">
      <c r="B546" s="412"/>
      <c r="C546" s="412"/>
      <c r="D546" s="412"/>
      <c r="E546" s="412"/>
      <c r="F546" s="412"/>
      <c r="G546" s="412"/>
      <c r="H546" s="412"/>
      <c r="I546" s="412"/>
      <c r="J546" s="412"/>
      <c r="K546" s="412"/>
      <c r="L546" s="412"/>
      <c r="M546" s="412"/>
      <c r="N546" s="412"/>
      <c r="O546" s="412"/>
      <c r="P546" s="412"/>
      <c r="Q546" s="412"/>
      <c r="R546" s="412"/>
      <c r="S546" s="412"/>
      <c r="T546" s="412"/>
      <c r="U546" s="412"/>
      <c r="V546" s="412"/>
      <c r="W546" s="412"/>
      <c r="X546" s="412"/>
      <c r="Y546" s="412"/>
      <c r="Z546" s="412"/>
      <c r="AA546" s="412"/>
      <c r="AB546" s="412"/>
      <c r="AC546" s="412"/>
      <c r="AD546" s="412"/>
    </row>
    <row r="547" spans="2:30" ht="12.75" customHeight="1">
      <c r="B547" s="412"/>
      <c r="C547" s="412"/>
      <c r="D547" s="412"/>
      <c r="E547" s="412"/>
      <c r="F547" s="412"/>
      <c r="G547" s="412"/>
      <c r="H547" s="412"/>
      <c r="I547" s="412"/>
      <c r="J547" s="412"/>
      <c r="K547" s="412"/>
      <c r="L547" s="412"/>
      <c r="M547" s="412"/>
      <c r="N547" s="412"/>
      <c r="O547" s="412"/>
      <c r="P547" s="412"/>
      <c r="Q547" s="412"/>
      <c r="R547" s="412"/>
      <c r="S547" s="412"/>
      <c r="T547" s="412"/>
      <c r="U547" s="412"/>
      <c r="V547" s="412"/>
      <c r="W547" s="412"/>
      <c r="X547" s="412"/>
      <c r="Y547" s="412"/>
      <c r="Z547" s="412"/>
      <c r="AA547" s="412"/>
      <c r="AB547" s="412"/>
      <c r="AC547" s="412"/>
      <c r="AD547" s="412"/>
    </row>
    <row r="548" spans="2:30" ht="12.75" customHeight="1">
      <c r="B548" s="412"/>
      <c r="C548" s="412"/>
      <c r="D548" s="412"/>
      <c r="E548" s="412"/>
      <c r="F548" s="412"/>
      <c r="G548" s="412"/>
      <c r="H548" s="412"/>
      <c r="I548" s="412"/>
      <c r="J548" s="412"/>
      <c r="K548" s="412"/>
      <c r="L548" s="412"/>
      <c r="M548" s="412"/>
      <c r="N548" s="412"/>
      <c r="O548" s="412"/>
      <c r="P548" s="412"/>
      <c r="Q548" s="412"/>
      <c r="R548" s="412"/>
      <c r="S548" s="412"/>
      <c r="T548" s="412"/>
      <c r="U548" s="412"/>
      <c r="V548" s="412"/>
      <c r="W548" s="412"/>
      <c r="X548" s="412"/>
      <c r="Y548" s="412"/>
      <c r="Z548" s="412"/>
      <c r="AA548" s="412"/>
      <c r="AB548" s="412"/>
      <c r="AC548" s="412"/>
      <c r="AD548" s="412"/>
    </row>
    <row r="549" spans="2:30" ht="12.75" customHeight="1">
      <c r="B549" s="412"/>
      <c r="C549" s="412"/>
      <c r="D549" s="412"/>
      <c r="E549" s="412"/>
      <c r="F549" s="412"/>
      <c r="G549" s="412"/>
      <c r="H549" s="412"/>
      <c r="I549" s="412"/>
      <c r="J549" s="412"/>
      <c r="K549" s="412"/>
      <c r="L549" s="412"/>
      <c r="M549" s="412"/>
      <c r="N549" s="412"/>
      <c r="O549" s="412"/>
      <c r="P549" s="412"/>
      <c r="Q549" s="412"/>
      <c r="R549" s="412"/>
      <c r="S549" s="412"/>
      <c r="T549" s="412"/>
      <c r="U549" s="412"/>
      <c r="V549" s="412"/>
      <c r="W549" s="412"/>
      <c r="X549" s="412"/>
      <c r="Y549" s="412"/>
      <c r="Z549" s="412"/>
      <c r="AA549" s="412"/>
      <c r="AB549" s="412"/>
      <c r="AC549" s="412"/>
      <c r="AD549" s="412"/>
    </row>
    <row r="550" spans="2:30" ht="12.75" customHeight="1">
      <c r="B550" s="412"/>
      <c r="C550" s="412"/>
      <c r="D550" s="412"/>
      <c r="E550" s="412"/>
      <c r="F550" s="412"/>
      <c r="G550" s="412"/>
      <c r="H550" s="412"/>
      <c r="I550" s="412"/>
      <c r="J550" s="412"/>
      <c r="K550" s="412"/>
      <c r="L550" s="412"/>
      <c r="M550" s="412"/>
      <c r="N550" s="412"/>
      <c r="O550" s="412"/>
      <c r="P550" s="412"/>
      <c r="Q550" s="412"/>
      <c r="R550" s="412"/>
      <c r="S550" s="412"/>
      <c r="T550" s="412"/>
      <c r="U550" s="412"/>
      <c r="V550" s="412"/>
      <c r="W550" s="412"/>
      <c r="X550" s="412"/>
      <c r="Y550" s="412"/>
      <c r="Z550" s="412"/>
      <c r="AA550" s="412"/>
      <c r="AB550" s="412"/>
      <c r="AC550" s="412"/>
      <c r="AD550" s="412"/>
    </row>
    <row r="551" spans="2:30" ht="12.75" customHeight="1">
      <c r="B551" s="412"/>
      <c r="C551" s="412"/>
      <c r="D551" s="412"/>
      <c r="E551" s="412"/>
      <c r="F551" s="412"/>
      <c r="G551" s="412"/>
      <c r="H551" s="412"/>
      <c r="I551" s="412"/>
      <c r="J551" s="412"/>
      <c r="K551" s="412"/>
      <c r="L551" s="412"/>
      <c r="M551" s="412"/>
      <c r="N551" s="412"/>
      <c r="O551" s="412"/>
      <c r="P551" s="412"/>
      <c r="Q551" s="412"/>
      <c r="R551" s="412"/>
      <c r="S551" s="412"/>
      <c r="T551" s="412"/>
      <c r="U551" s="412"/>
      <c r="V551" s="412"/>
      <c r="W551" s="412"/>
      <c r="X551" s="412"/>
      <c r="Y551" s="412"/>
      <c r="Z551" s="412"/>
      <c r="AA551" s="412"/>
      <c r="AB551" s="412"/>
      <c r="AC551" s="412"/>
      <c r="AD551" s="412"/>
    </row>
    <row r="552" spans="2:30" ht="12.75" customHeight="1">
      <c r="B552" s="412"/>
      <c r="C552" s="412"/>
      <c r="D552" s="412"/>
      <c r="E552" s="412"/>
      <c r="F552" s="412"/>
      <c r="G552" s="412"/>
      <c r="H552" s="412"/>
      <c r="I552" s="412"/>
      <c r="J552" s="412"/>
      <c r="K552" s="412"/>
      <c r="L552" s="412"/>
      <c r="M552" s="412"/>
      <c r="N552" s="412"/>
      <c r="O552" s="412"/>
      <c r="P552" s="412"/>
      <c r="Q552" s="412"/>
      <c r="R552" s="412"/>
      <c r="S552" s="412"/>
      <c r="T552" s="412"/>
      <c r="U552" s="412"/>
      <c r="V552" s="412"/>
      <c r="W552" s="412"/>
      <c r="X552" s="412"/>
      <c r="Y552" s="412"/>
      <c r="Z552" s="412"/>
      <c r="AA552" s="412"/>
      <c r="AB552" s="412"/>
      <c r="AC552" s="412"/>
      <c r="AD552" s="412"/>
    </row>
    <row r="553" spans="2:30" ht="12.75" customHeight="1">
      <c r="B553" s="412"/>
      <c r="C553" s="412"/>
      <c r="D553" s="412"/>
      <c r="E553" s="412"/>
      <c r="F553" s="412"/>
      <c r="G553" s="412"/>
      <c r="H553" s="412"/>
      <c r="I553" s="412"/>
      <c r="J553" s="412"/>
      <c r="K553" s="412"/>
      <c r="L553" s="412"/>
      <c r="M553" s="412"/>
      <c r="N553" s="412"/>
      <c r="O553" s="412"/>
      <c r="P553" s="412"/>
      <c r="Q553" s="412"/>
      <c r="R553" s="412"/>
      <c r="S553" s="412"/>
      <c r="T553" s="412"/>
      <c r="U553" s="412"/>
      <c r="V553" s="412"/>
      <c r="W553" s="412"/>
      <c r="X553" s="412"/>
      <c r="Y553" s="412"/>
      <c r="Z553" s="412"/>
      <c r="AA553" s="412"/>
      <c r="AB553" s="412"/>
      <c r="AC553" s="412"/>
      <c r="AD553" s="412"/>
    </row>
    <row r="554" spans="2:30" ht="12.75" customHeight="1">
      <c r="B554" s="412"/>
      <c r="C554" s="412"/>
      <c r="D554" s="412"/>
      <c r="E554" s="412"/>
      <c r="F554" s="412"/>
      <c r="G554" s="412"/>
      <c r="H554" s="412"/>
      <c r="I554" s="412"/>
      <c r="J554" s="412"/>
      <c r="K554" s="412"/>
      <c r="L554" s="412"/>
      <c r="M554" s="412"/>
      <c r="N554" s="412"/>
      <c r="O554" s="412"/>
      <c r="P554" s="412"/>
      <c r="Q554" s="412"/>
      <c r="R554" s="412"/>
      <c r="S554" s="412"/>
      <c r="T554" s="412"/>
      <c r="U554" s="412"/>
      <c r="V554" s="412"/>
      <c r="W554" s="412"/>
      <c r="X554" s="412"/>
      <c r="Y554" s="412"/>
      <c r="Z554" s="412"/>
      <c r="AA554" s="412"/>
      <c r="AB554" s="412"/>
      <c r="AC554" s="412"/>
      <c r="AD554" s="412"/>
    </row>
    <row r="555" spans="2:30" ht="12.75" customHeight="1">
      <c r="B555" s="412"/>
      <c r="C555" s="412"/>
      <c r="D555" s="412"/>
      <c r="E555" s="412"/>
      <c r="F555" s="412"/>
      <c r="G555" s="412"/>
      <c r="H555" s="412"/>
      <c r="I555" s="412"/>
      <c r="J555" s="412"/>
      <c r="K555" s="412"/>
      <c r="L555" s="412"/>
      <c r="M555" s="412"/>
      <c r="N555" s="412"/>
      <c r="O555" s="412"/>
      <c r="P555" s="412"/>
      <c r="Q555" s="412"/>
      <c r="R555" s="412"/>
      <c r="S555" s="412"/>
      <c r="T555" s="412"/>
      <c r="U555" s="412"/>
      <c r="V555" s="412"/>
      <c r="W555" s="412"/>
      <c r="X555" s="412"/>
      <c r="Y555" s="412"/>
      <c r="Z555" s="412"/>
      <c r="AA555" s="412"/>
      <c r="AB555" s="412"/>
      <c r="AC555" s="412"/>
      <c r="AD555" s="412"/>
    </row>
    <row r="556" spans="2:30" ht="12.75" customHeight="1">
      <c r="B556" s="412"/>
      <c r="C556" s="412"/>
      <c r="D556" s="412"/>
      <c r="E556" s="412"/>
      <c r="F556" s="412"/>
      <c r="G556" s="412"/>
      <c r="H556" s="412"/>
      <c r="I556" s="412"/>
      <c r="J556" s="412"/>
      <c r="K556" s="412"/>
      <c r="L556" s="412"/>
      <c r="M556" s="412"/>
      <c r="N556" s="412"/>
      <c r="O556" s="412"/>
      <c r="P556" s="412"/>
      <c r="Q556" s="412"/>
      <c r="R556" s="412"/>
      <c r="S556" s="412"/>
      <c r="T556" s="412"/>
      <c r="U556" s="412"/>
      <c r="V556" s="412"/>
      <c r="W556" s="412"/>
      <c r="X556" s="412"/>
      <c r="Y556" s="412"/>
      <c r="Z556" s="412"/>
      <c r="AA556" s="412"/>
      <c r="AB556" s="412"/>
      <c r="AC556" s="412"/>
      <c r="AD556" s="412"/>
    </row>
    <row r="557" spans="2:30" ht="12.75" customHeight="1">
      <c r="B557" s="412"/>
      <c r="C557" s="412"/>
      <c r="D557" s="412"/>
      <c r="E557" s="412"/>
      <c r="F557" s="412"/>
      <c r="G557" s="412"/>
      <c r="H557" s="412"/>
      <c r="I557" s="412"/>
      <c r="J557" s="412"/>
      <c r="K557" s="412"/>
      <c r="L557" s="412"/>
      <c r="M557" s="412"/>
      <c r="N557" s="412"/>
      <c r="O557" s="412"/>
      <c r="P557" s="412"/>
      <c r="Q557" s="412"/>
      <c r="R557" s="412"/>
      <c r="S557" s="412"/>
      <c r="T557" s="412"/>
      <c r="U557" s="412"/>
      <c r="V557" s="412"/>
      <c r="W557" s="412"/>
      <c r="X557" s="412"/>
      <c r="Y557" s="412"/>
      <c r="Z557" s="412"/>
      <c r="AA557" s="412"/>
      <c r="AB557" s="412"/>
      <c r="AC557" s="412"/>
      <c r="AD557" s="412"/>
    </row>
    <row r="558" spans="2:30" ht="12.75" customHeight="1">
      <c r="B558" s="412"/>
      <c r="C558" s="412"/>
      <c r="D558" s="412"/>
      <c r="E558" s="412"/>
      <c r="F558" s="412"/>
      <c r="G558" s="412"/>
      <c r="H558" s="412"/>
      <c r="I558" s="412"/>
      <c r="J558" s="412"/>
      <c r="K558" s="412"/>
      <c r="L558" s="412"/>
      <c r="M558" s="412"/>
      <c r="N558" s="412"/>
      <c r="O558" s="412"/>
      <c r="P558" s="412"/>
      <c r="Q558" s="412"/>
      <c r="R558" s="412"/>
      <c r="S558" s="412"/>
      <c r="T558" s="412"/>
      <c r="U558" s="412"/>
      <c r="V558" s="412"/>
      <c r="W558" s="412"/>
      <c r="X558" s="412"/>
      <c r="Y558" s="412"/>
      <c r="Z558" s="412"/>
      <c r="AA558" s="412"/>
      <c r="AB558" s="412"/>
      <c r="AC558" s="412"/>
      <c r="AD558" s="412"/>
    </row>
    <row r="559" spans="2:30" ht="12.75" customHeight="1">
      <c r="B559" s="412"/>
      <c r="C559" s="412"/>
      <c r="D559" s="412"/>
      <c r="E559" s="412"/>
      <c r="F559" s="412"/>
      <c r="G559" s="412"/>
      <c r="H559" s="412"/>
      <c r="I559" s="412"/>
      <c r="J559" s="412"/>
      <c r="K559" s="412"/>
      <c r="L559" s="412"/>
      <c r="M559" s="412"/>
      <c r="N559" s="412"/>
      <c r="O559" s="412"/>
      <c r="P559" s="412"/>
      <c r="Q559" s="412"/>
      <c r="R559" s="412"/>
      <c r="S559" s="412"/>
      <c r="T559" s="412"/>
      <c r="U559" s="412"/>
      <c r="V559" s="412"/>
      <c r="W559" s="412"/>
      <c r="X559" s="412"/>
      <c r="Y559" s="412"/>
      <c r="Z559" s="412"/>
      <c r="AA559" s="412"/>
      <c r="AB559" s="412"/>
      <c r="AC559" s="412"/>
      <c r="AD559" s="412"/>
    </row>
    <row r="560" spans="2:30" ht="12.75" customHeight="1">
      <c r="B560" s="412"/>
      <c r="C560" s="412"/>
      <c r="D560" s="412"/>
      <c r="E560" s="412"/>
      <c r="F560" s="412"/>
      <c r="G560" s="412"/>
      <c r="H560" s="412"/>
      <c r="I560" s="412"/>
      <c r="J560" s="412"/>
      <c r="K560" s="412"/>
      <c r="L560" s="412"/>
      <c r="M560" s="412"/>
      <c r="N560" s="412"/>
      <c r="O560" s="412"/>
      <c r="P560" s="412"/>
      <c r="Q560" s="412"/>
      <c r="R560" s="412"/>
      <c r="S560" s="412"/>
      <c r="T560" s="412"/>
      <c r="U560" s="412"/>
      <c r="V560" s="412"/>
      <c r="W560" s="412"/>
      <c r="X560" s="412"/>
      <c r="Y560" s="412"/>
      <c r="Z560" s="412"/>
      <c r="AA560" s="412"/>
      <c r="AB560" s="412"/>
      <c r="AC560" s="412"/>
      <c r="AD560" s="412"/>
    </row>
    <row r="561" spans="2:30" ht="12.75" customHeight="1">
      <c r="B561" s="412"/>
      <c r="C561" s="412"/>
      <c r="D561" s="412"/>
      <c r="E561" s="412"/>
      <c r="F561" s="412"/>
      <c r="G561" s="412"/>
      <c r="H561" s="412"/>
      <c r="I561" s="412"/>
      <c r="J561" s="412"/>
      <c r="K561" s="412"/>
      <c r="L561" s="412"/>
      <c r="M561" s="412"/>
      <c r="N561" s="412"/>
      <c r="O561" s="412"/>
      <c r="P561" s="412"/>
      <c r="Q561" s="412"/>
      <c r="R561" s="412"/>
      <c r="S561" s="412"/>
      <c r="T561" s="412"/>
      <c r="U561" s="412"/>
      <c r="V561" s="412"/>
      <c r="W561" s="412"/>
      <c r="X561" s="412"/>
      <c r="Y561" s="412"/>
      <c r="Z561" s="412"/>
      <c r="AA561" s="412"/>
      <c r="AB561" s="412"/>
      <c r="AC561" s="412"/>
      <c r="AD561" s="412"/>
    </row>
    <row r="562" spans="2:30" ht="12.75" customHeight="1">
      <c r="B562" s="412"/>
      <c r="C562" s="412"/>
      <c r="D562" s="412"/>
      <c r="E562" s="412"/>
      <c r="F562" s="412"/>
      <c r="G562" s="412"/>
      <c r="H562" s="412"/>
      <c r="I562" s="412"/>
      <c r="J562" s="412"/>
      <c r="K562" s="412"/>
      <c r="L562" s="412"/>
      <c r="M562" s="412"/>
      <c r="N562" s="412"/>
      <c r="O562" s="412"/>
      <c r="P562" s="412"/>
      <c r="Q562" s="412"/>
      <c r="R562" s="412"/>
      <c r="S562" s="412"/>
      <c r="T562" s="412"/>
      <c r="U562" s="412"/>
      <c r="V562" s="412"/>
      <c r="W562" s="412"/>
      <c r="X562" s="412"/>
      <c r="Y562" s="412"/>
      <c r="Z562" s="412"/>
      <c r="AA562" s="412"/>
      <c r="AB562" s="412"/>
      <c r="AC562" s="412"/>
      <c r="AD562" s="412"/>
    </row>
    <row r="563" spans="2:30" ht="12.75" customHeight="1">
      <c r="B563" s="412"/>
      <c r="C563" s="412"/>
      <c r="D563" s="412"/>
      <c r="E563" s="412"/>
      <c r="F563" s="412"/>
      <c r="G563" s="412"/>
      <c r="H563" s="412"/>
      <c r="I563" s="412"/>
      <c r="J563" s="412"/>
      <c r="K563" s="412"/>
      <c r="L563" s="412"/>
      <c r="M563" s="412"/>
      <c r="N563" s="412"/>
      <c r="O563" s="412"/>
      <c r="P563" s="412"/>
      <c r="Q563" s="412"/>
      <c r="R563" s="412"/>
      <c r="S563" s="412"/>
      <c r="T563" s="412"/>
      <c r="U563" s="412"/>
      <c r="V563" s="412"/>
      <c r="W563" s="412"/>
      <c r="X563" s="412"/>
      <c r="Y563" s="412"/>
      <c r="Z563" s="412"/>
      <c r="AA563" s="412"/>
      <c r="AB563" s="412"/>
      <c r="AC563" s="412"/>
      <c r="AD563" s="412"/>
    </row>
    <row r="564" spans="2:30" ht="12.75" customHeight="1">
      <c r="B564" s="412"/>
      <c r="C564" s="412"/>
      <c r="D564" s="412"/>
      <c r="E564" s="412"/>
      <c r="F564" s="412"/>
      <c r="G564" s="412"/>
      <c r="H564" s="412"/>
      <c r="I564" s="412"/>
      <c r="J564" s="412"/>
      <c r="K564" s="412"/>
      <c r="L564" s="412"/>
      <c r="M564" s="412"/>
      <c r="N564" s="412"/>
      <c r="O564" s="412"/>
      <c r="P564" s="412"/>
      <c r="Q564" s="412"/>
      <c r="R564" s="412"/>
      <c r="S564" s="412"/>
      <c r="T564" s="412"/>
      <c r="U564" s="412"/>
      <c r="V564" s="412"/>
      <c r="W564" s="412"/>
      <c r="X564" s="412"/>
      <c r="Y564" s="412"/>
      <c r="Z564" s="412"/>
      <c r="AA564" s="412"/>
      <c r="AB564" s="412"/>
      <c r="AC564" s="412"/>
      <c r="AD564" s="412"/>
    </row>
    <row r="565" spans="2:30" ht="12.75" customHeight="1">
      <c r="B565" s="412"/>
      <c r="C565" s="412"/>
      <c r="D565" s="412"/>
      <c r="E565" s="412"/>
      <c r="F565" s="412"/>
      <c r="G565" s="412"/>
      <c r="H565" s="412"/>
      <c r="I565" s="412"/>
      <c r="J565" s="412"/>
      <c r="K565" s="412"/>
      <c r="L565" s="412"/>
      <c r="M565" s="412"/>
      <c r="N565" s="412"/>
      <c r="O565" s="412"/>
      <c r="P565" s="412"/>
      <c r="Q565" s="412"/>
      <c r="R565" s="412"/>
      <c r="S565" s="412"/>
      <c r="T565" s="412"/>
      <c r="U565" s="412"/>
      <c r="V565" s="412"/>
      <c r="W565" s="412"/>
      <c r="X565" s="412"/>
      <c r="Y565" s="412"/>
      <c r="Z565" s="412"/>
      <c r="AA565" s="412"/>
      <c r="AB565" s="412"/>
      <c r="AC565" s="412"/>
      <c r="AD565" s="412"/>
    </row>
    <row r="566" spans="2:30" ht="12.75" customHeight="1">
      <c r="B566" s="412"/>
      <c r="C566" s="412"/>
      <c r="D566" s="412"/>
      <c r="E566" s="412"/>
      <c r="F566" s="412"/>
      <c r="G566" s="412"/>
      <c r="H566" s="412"/>
      <c r="I566" s="412"/>
      <c r="J566" s="412"/>
      <c r="K566" s="412"/>
      <c r="L566" s="412"/>
      <c r="M566" s="412"/>
      <c r="N566" s="412"/>
      <c r="O566" s="412"/>
      <c r="P566" s="412"/>
      <c r="Q566" s="412"/>
      <c r="R566" s="412"/>
      <c r="S566" s="412"/>
      <c r="T566" s="412"/>
      <c r="U566" s="412"/>
      <c r="V566" s="412"/>
      <c r="W566" s="412"/>
      <c r="X566" s="412"/>
      <c r="Y566" s="412"/>
      <c r="Z566" s="412"/>
      <c r="AA566" s="412"/>
      <c r="AB566" s="412"/>
      <c r="AC566" s="412"/>
      <c r="AD566" s="412"/>
    </row>
    <row r="567" spans="2:30" ht="12.75" customHeight="1">
      <c r="B567" s="412"/>
      <c r="C567" s="412"/>
      <c r="D567" s="412"/>
      <c r="E567" s="412"/>
      <c r="F567" s="412"/>
      <c r="G567" s="412"/>
      <c r="H567" s="412"/>
      <c r="I567" s="412"/>
      <c r="J567" s="412"/>
      <c r="K567" s="412"/>
      <c r="L567" s="412"/>
      <c r="M567" s="412"/>
      <c r="N567" s="412"/>
      <c r="O567" s="412"/>
      <c r="P567" s="412"/>
      <c r="Q567" s="412"/>
      <c r="R567" s="412"/>
      <c r="S567" s="412"/>
      <c r="T567" s="412"/>
      <c r="U567" s="412"/>
      <c r="V567" s="412"/>
      <c r="W567" s="412"/>
      <c r="X567" s="412"/>
      <c r="Y567" s="412"/>
      <c r="Z567" s="412"/>
      <c r="AA567" s="412"/>
      <c r="AB567" s="412"/>
      <c r="AC567" s="412"/>
      <c r="AD567" s="412"/>
    </row>
    <row r="568" spans="2:30" ht="12.75" customHeight="1">
      <c r="B568" s="412"/>
      <c r="C568" s="412"/>
      <c r="D568" s="412"/>
      <c r="E568" s="412"/>
      <c r="F568" s="412"/>
      <c r="G568" s="412"/>
      <c r="H568" s="412"/>
      <c r="I568" s="412"/>
      <c r="J568" s="412"/>
      <c r="K568" s="412"/>
      <c r="L568" s="412"/>
      <c r="M568" s="412"/>
      <c r="N568" s="412"/>
      <c r="O568" s="412"/>
      <c r="P568" s="412"/>
      <c r="Q568" s="412"/>
      <c r="R568" s="412"/>
      <c r="S568" s="412"/>
      <c r="T568" s="412"/>
      <c r="U568" s="412"/>
      <c r="V568" s="412"/>
      <c r="W568" s="412"/>
      <c r="X568" s="412"/>
      <c r="Y568" s="412"/>
      <c r="Z568" s="412"/>
      <c r="AA568" s="412"/>
      <c r="AB568" s="412"/>
      <c r="AC568" s="412"/>
      <c r="AD568" s="412"/>
    </row>
    <row r="569" spans="2:30" ht="12.75" customHeight="1">
      <c r="B569" s="412"/>
      <c r="C569" s="412"/>
      <c r="D569" s="412"/>
      <c r="E569" s="412"/>
      <c r="F569" s="412"/>
      <c r="G569" s="412"/>
      <c r="H569" s="412"/>
      <c r="I569" s="412"/>
      <c r="J569" s="412"/>
      <c r="K569" s="412"/>
      <c r="L569" s="412"/>
      <c r="M569" s="412"/>
      <c r="N569" s="412"/>
      <c r="O569" s="412"/>
      <c r="P569" s="412"/>
      <c r="Q569" s="412"/>
      <c r="R569" s="412"/>
      <c r="S569" s="412"/>
      <c r="T569" s="412"/>
      <c r="U569" s="412"/>
      <c r="V569" s="412"/>
      <c r="W569" s="412"/>
      <c r="X569" s="412"/>
      <c r="Y569" s="412"/>
      <c r="Z569" s="412"/>
      <c r="AA569" s="412"/>
      <c r="AB569" s="412"/>
      <c r="AC569" s="412"/>
      <c r="AD569" s="412"/>
    </row>
    <row r="570" spans="2:30" ht="12.75" customHeight="1">
      <c r="B570" s="412"/>
      <c r="C570" s="412"/>
      <c r="D570" s="412"/>
      <c r="E570" s="412"/>
      <c r="F570" s="412"/>
      <c r="G570" s="412"/>
      <c r="H570" s="412"/>
      <c r="I570" s="412"/>
      <c r="J570" s="412"/>
      <c r="K570" s="412"/>
      <c r="L570" s="412"/>
      <c r="M570" s="412"/>
      <c r="N570" s="412"/>
      <c r="O570" s="412"/>
      <c r="P570" s="412"/>
      <c r="Q570" s="412"/>
      <c r="R570" s="412"/>
      <c r="S570" s="412"/>
      <c r="T570" s="412"/>
      <c r="U570" s="412"/>
      <c r="V570" s="412"/>
      <c r="W570" s="412"/>
      <c r="X570" s="412"/>
      <c r="Y570" s="412"/>
      <c r="Z570" s="412"/>
      <c r="AA570" s="412"/>
      <c r="AB570" s="412"/>
      <c r="AC570" s="412"/>
      <c r="AD570" s="412"/>
    </row>
    <row r="571" spans="2:30" ht="12.75" customHeight="1">
      <c r="B571" s="412"/>
      <c r="C571" s="412"/>
      <c r="D571" s="412"/>
      <c r="E571" s="412"/>
      <c r="F571" s="412"/>
      <c r="G571" s="412"/>
      <c r="H571" s="412"/>
      <c r="I571" s="412"/>
      <c r="J571" s="412"/>
      <c r="K571" s="412"/>
      <c r="L571" s="412"/>
      <c r="M571" s="412"/>
      <c r="N571" s="412"/>
      <c r="O571" s="412"/>
      <c r="P571" s="412"/>
      <c r="Q571" s="412"/>
      <c r="R571" s="412"/>
      <c r="S571" s="412"/>
      <c r="T571" s="412"/>
      <c r="U571" s="412"/>
      <c r="V571" s="412"/>
      <c r="W571" s="412"/>
      <c r="X571" s="412"/>
      <c r="Y571" s="412"/>
      <c r="Z571" s="412"/>
      <c r="AA571" s="412"/>
      <c r="AB571" s="412"/>
      <c r="AC571" s="412"/>
      <c r="AD571" s="412"/>
    </row>
    <row r="572" spans="2:30" ht="12.75" customHeight="1">
      <c r="B572" s="412"/>
      <c r="C572" s="412"/>
      <c r="D572" s="412"/>
      <c r="E572" s="412"/>
      <c r="F572" s="412"/>
      <c r="G572" s="412"/>
      <c r="H572" s="412"/>
      <c r="I572" s="412"/>
      <c r="J572" s="412"/>
      <c r="K572" s="412"/>
      <c r="L572" s="412"/>
      <c r="M572" s="412"/>
      <c r="N572" s="412"/>
      <c r="O572" s="412"/>
      <c r="P572" s="412"/>
      <c r="Q572" s="412"/>
      <c r="R572" s="412"/>
      <c r="S572" s="412"/>
      <c r="T572" s="412"/>
      <c r="U572" s="412"/>
      <c r="V572" s="412"/>
      <c r="W572" s="412"/>
      <c r="X572" s="412"/>
      <c r="Y572" s="412"/>
      <c r="Z572" s="412"/>
      <c r="AA572" s="412"/>
      <c r="AB572" s="412"/>
      <c r="AC572" s="412"/>
      <c r="AD572" s="412"/>
    </row>
    <row r="573" spans="2:30" ht="12.75" customHeight="1">
      <c r="B573" s="412"/>
      <c r="C573" s="412"/>
      <c r="D573" s="412"/>
      <c r="E573" s="412"/>
      <c r="F573" s="412"/>
      <c r="G573" s="412"/>
      <c r="H573" s="412"/>
      <c r="I573" s="412"/>
      <c r="J573" s="412"/>
      <c r="K573" s="412"/>
      <c r="L573" s="412"/>
      <c r="M573" s="412"/>
      <c r="N573" s="412"/>
      <c r="O573" s="412"/>
      <c r="P573" s="412"/>
      <c r="Q573" s="412"/>
      <c r="R573" s="412"/>
      <c r="S573" s="412"/>
      <c r="T573" s="412"/>
      <c r="U573" s="412"/>
      <c r="V573" s="412"/>
      <c r="W573" s="412"/>
      <c r="X573" s="412"/>
      <c r="Y573" s="412"/>
      <c r="Z573" s="412"/>
      <c r="AA573" s="412"/>
      <c r="AB573" s="412"/>
      <c r="AC573" s="412"/>
      <c r="AD573" s="412"/>
    </row>
    <row r="574" spans="2:30" ht="12.75" customHeight="1">
      <c r="B574" s="412"/>
      <c r="C574" s="412"/>
      <c r="D574" s="412"/>
      <c r="E574" s="412"/>
      <c r="F574" s="412"/>
      <c r="G574" s="412"/>
      <c r="H574" s="412"/>
      <c r="I574" s="412"/>
      <c r="J574" s="412"/>
      <c r="K574" s="412"/>
      <c r="L574" s="412"/>
      <c r="M574" s="412"/>
      <c r="N574" s="412"/>
      <c r="O574" s="412"/>
      <c r="P574" s="412"/>
      <c r="Q574" s="412"/>
      <c r="R574" s="412"/>
      <c r="S574" s="412"/>
      <c r="T574" s="412"/>
      <c r="U574" s="412"/>
      <c r="V574" s="412"/>
      <c r="W574" s="412"/>
      <c r="X574" s="412"/>
      <c r="Y574" s="412"/>
      <c r="Z574" s="412"/>
      <c r="AA574" s="412"/>
      <c r="AB574" s="412"/>
      <c r="AC574" s="412"/>
      <c r="AD574" s="412"/>
    </row>
    <row r="575" spans="2:30" ht="12.75" customHeight="1">
      <c r="B575" s="412"/>
      <c r="C575" s="412"/>
      <c r="D575" s="412"/>
      <c r="E575" s="412"/>
      <c r="F575" s="412"/>
      <c r="G575" s="412"/>
      <c r="H575" s="412"/>
      <c r="I575" s="412"/>
      <c r="J575" s="412"/>
      <c r="K575" s="412"/>
      <c r="L575" s="412"/>
      <c r="M575" s="412"/>
      <c r="N575" s="412"/>
      <c r="O575" s="412"/>
      <c r="P575" s="412"/>
      <c r="Q575" s="412"/>
      <c r="R575" s="412"/>
      <c r="S575" s="412"/>
      <c r="T575" s="412"/>
      <c r="U575" s="412"/>
      <c r="V575" s="412"/>
      <c r="W575" s="412"/>
      <c r="X575" s="412"/>
      <c r="Y575" s="412"/>
      <c r="Z575" s="412"/>
      <c r="AA575" s="412"/>
      <c r="AB575" s="412"/>
      <c r="AC575" s="412"/>
      <c r="AD575" s="412"/>
    </row>
    <row r="576" spans="2:30" ht="12.75" customHeight="1">
      <c r="B576" s="412"/>
      <c r="C576" s="412"/>
      <c r="D576" s="412"/>
      <c r="E576" s="412"/>
      <c r="F576" s="412"/>
      <c r="G576" s="412"/>
      <c r="H576" s="412"/>
      <c r="I576" s="412"/>
      <c r="J576" s="412"/>
      <c r="K576" s="412"/>
      <c r="L576" s="412"/>
      <c r="M576" s="412"/>
      <c r="N576" s="412"/>
      <c r="O576" s="412"/>
      <c r="P576" s="412"/>
      <c r="Q576" s="412"/>
      <c r="R576" s="412"/>
      <c r="S576" s="412"/>
      <c r="T576" s="412"/>
      <c r="U576" s="412"/>
      <c r="V576" s="412"/>
      <c r="W576" s="412"/>
      <c r="X576" s="412"/>
      <c r="Y576" s="412"/>
      <c r="Z576" s="412"/>
      <c r="AA576" s="412"/>
      <c r="AB576" s="412"/>
      <c r="AC576" s="412"/>
      <c r="AD576" s="412"/>
    </row>
    <row r="577" spans="2:30" ht="12.75" customHeight="1">
      <c r="B577" s="412"/>
      <c r="C577" s="412"/>
      <c r="D577" s="412"/>
      <c r="E577" s="412"/>
      <c r="F577" s="412"/>
      <c r="G577" s="412"/>
      <c r="H577" s="412"/>
      <c r="I577" s="412"/>
      <c r="J577" s="412"/>
      <c r="K577" s="412"/>
      <c r="L577" s="412"/>
      <c r="M577" s="412"/>
      <c r="N577" s="412"/>
      <c r="O577" s="412"/>
      <c r="P577" s="412"/>
      <c r="Q577" s="412"/>
      <c r="R577" s="412"/>
      <c r="S577" s="412"/>
      <c r="T577" s="412"/>
      <c r="U577" s="412"/>
      <c r="V577" s="412"/>
      <c r="W577" s="412"/>
      <c r="X577" s="412"/>
      <c r="Y577" s="412"/>
      <c r="Z577" s="412"/>
      <c r="AA577" s="412"/>
      <c r="AB577" s="412"/>
      <c r="AC577" s="412"/>
      <c r="AD577" s="412"/>
    </row>
    <row r="578" spans="2:30" ht="12.75" customHeight="1">
      <c r="B578" s="412"/>
      <c r="C578" s="412"/>
      <c r="D578" s="412"/>
      <c r="E578" s="412"/>
      <c r="F578" s="412"/>
      <c r="G578" s="412"/>
      <c r="H578" s="412"/>
      <c r="I578" s="412"/>
      <c r="J578" s="412"/>
      <c r="K578" s="412"/>
      <c r="L578" s="412"/>
      <c r="M578" s="412"/>
      <c r="N578" s="412"/>
      <c r="O578" s="412"/>
      <c r="P578" s="412"/>
      <c r="Q578" s="412"/>
      <c r="R578" s="412"/>
      <c r="S578" s="412"/>
      <c r="T578" s="412"/>
      <c r="U578" s="412"/>
      <c r="V578" s="412"/>
      <c r="W578" s="412"/>
      <c r="X578" s="412"/>
      <c r="Y578" s="412"/>
      <c r="Z578" s="412"/>
      <c r="AA578" s="412"/>
      <c r="AB578" s="412"/>
      <c r="AC578" s="412"/>
      <c r="AD578" s="412"/>
    </row>
    <row r="579" spans="2:30" ht="12.75" customHeight="1">
      <c r="B579" s="412"/>
      <c r="C579" s="412"/>
      <c r="D579" s="412"/>
      <c r="E579" s="412"/>
      <c r="F579" s="412"/>
      <c r="G579" s="412"/>
      <c r="H579" s="412"/>
      <c r="I579" s="412"/>
      <c r="J579" s="412"/>
      <c r="K579" s="412"/>
      <c r="L579" s="412"/>
      <c r="M579" s="412"/>
      <c r="N579" s="412"/>
      <c r="O579" s="412"/>
      <c r="P579" s="412"/>
      <c r="Q579" s="412"/>
      <c r="R579" s="412"/>
      <c r="S579" s="412"/>
      <c r="T579" s="412"/>
      <c r="U579" s="412"/>
      <c r="V579" s="412"/>
      <c r="W579" s="412"/>
      <c r="X579" s="412"/>
      <c r="Y579" s="412"/>
      <c r="Z579" s="412"/>
      <c r="AA579" s="412"/>
      <c r="AB579" s="412"/>
      <c r="AC579" s="412"/>
      <c r="AD579" s="412"/>
    </row>
    <row r="580" spans="2:30" ht="12.75" customHeight="1">
      <c r="B580" s="412"/>
      <c r="C580" s="412"/>
      <c r="D580" s="412"/>
      <c r="E580" s="412"/>
      <c r="F580" s="412"/>
      <c r="G580" s="412"/>
      <c r="H580" s="412"/>
      <c r="I580" s="412"/>
      <c r="J580" s="412"/>
      <c r="K580" s="412"/>
      <c r="L580" s="412"/>
      <c r="M580" s="412"/>
      <c r="N580" s="412"/>
      <c r="O580" s="412"/>
      <c r="P580" s="412"/>
      <c r="Q580" s="412"/>
      <c r="R580" s="412"/>
      <c r="S580" s="412"/>
      <c r="T580" s="412"/>
      <c r="U580" s="412"/>
      <c r="V580" s="412"/>
      <c r="W580" s="412"/>
      <c r="X580" s="412"/>
      <c r="Y580" s="412"/>
      <c r="Z580" s="412"/>
      <c r="AA580" s="412"/>
      <c r="AB580" s="412"/>
      <c r="AC580" s="412"/>
      <c r="AD580" s="412"/>
    </row>
    <row r="581" spans="2:30" ht="12.75" customHeight="1">
      <c r="B581" s="412"/>
      <c r="C581" s="412"/>
      <c r="D581" s="412"/>
      <c r="E581" s="412"/>
      <c r="F581" s="412"/>
      <c r="G581" s="412"/>
      <c r="H581" s="412"/>
      <c r="I581" s="412"/>
      <c r="J581" s="412"/>
      <c r="K581" s="412"/>
      <c r="L581" s="412"/>
      <c r="M581" s="412"/>
      <c r="N581" s="412"/>
      <c r="O581" s="412"/>
      <c r="P581" s="412"/>
      <c r="Q581" s="412"/>
      <c r="R581" s="412"/>
      <c r="S581" s="412"/>
      <c r="T581" s="412"/>
      <c r="U581" s="412"/>
      <c r="V581" s="412"/>
      <c r="W581" s="412"/>
      <c r="X581" s="412"/>
      <c r="Y581" s="412"/>
      <c r="Z581" s="412"/>
      <c r="AA581" s="412"/>
      <c r="AB581" s="412"/>
      <c r="AC581" s="412"/>
      <c r="AD581" s="412"/>
    </row>
    <row r="582" spans="2:30" ht="12.75" customHeight="1">
      <c r="B582" s="412"/>
      <c r="C582" s="412"/>
      <c r="D582" s="412"/>
      <c r="E582" s="412"/>
      <c r="F582" s="412"/>
      <c r="G582" s="412"/>
      <c r="H582" s="412"/>
      <c r="I582" s="412"/>
      <c r="J582" s="412"/>
      <c r="K582" s="412"/>
      <c r="L582" s="412"/>
      <c r="M582" s="412"/>
      <c r="N582" s="412"/>
      <c r="O582" s="412"/>
      <c r="P582" s="412"/>
      <c r="Q582" s="412"/>
      <c r="R582" s="412"/>
      <c r="S582" s="412"/>
      <c r="T582" s="412"/>
      <c r="U582" s="412"/>
      <c r="V582" s="412"/>
      <c r="W582" s="412"/>
      <c r="X582" s="412"/>
      <c r="Y582" s="412"/>
      <c r="Z582" s="412"/>
      <c r="AA582" s="412"/>
      <c r="AB582" s="412"/>
      <c r="AC582" s="412"/>
      <c r="AD582" s="412"/>
    </row>
    <row r="583" spans="2:30" ht="12.75" customHeight="1">
      <c r="B583" s="412"/>
      <c r="C583" s="412"/>
      <c r="D583" s="412"/>
      <c r="E583" s="412"/>
      <c r="F583" s="412"/>
      <c r="G583" s="412"/>
      <c r="H583" s="412"/>
      <c r="I583" s="412"/>
      <c r="J583" s="412"/>
      <c r="K583" s="412"/>
      <c r="L583" s="412"/>
      <c r="M583" s="412"/>
      <c r="N583" s="412"/>
      <c r="O583" s="412"/>
      <c r="P583" s="412"/>
      <c r="Q583" s="412"/>
      <c r="R583" s="412"/>
      <c r="S583" s="412"/>
      <c r="T583" s="412"/>
      <c r="U583" s="412"/>
      <c r="V583" s="412"/>
      <c r="W583" s="412"/>
      <c r="X583" s="412"/>
      <c r="Y583" s="412"/>
      <c r="Z583" s="412"/>
      <c r="AA583" s="412"/>
      <c r="AB583" s="412"/>
      <c r="AC583" s="412"/>
      <c r="AD583" s="412"/>
    </row>
    <row r="584" spans="2:30" ht="12.75" customHeight="1">
      <c r="B584" s="412"/>
      <c r="C584" s="412"/>
      <c r="D584" s="412"/>
      <c r="E584" s="412"/>
      <c r="F584" s="412"/>
      <c r="G584" s="412"/>
      <c r="H584" s="412"/>
      <c r="I584" s="412"/>
      <c r="J584" s="412"/>
      <c r="K584" s="412"/>
      <c r="L584" s="412"/>
      <c r="M584" s="412"/>
      <c r="N584" s="412"/>
      <c r="O584" s="412"/>
      <c r="P584" s="412"/>
      <c r="Q584" s="412"/>
      <c r="R584" s="412"/>
      <c r="S584" s="412"/>
      <c r="T584" s="412"/>
      <c r="U584" s="412"/>
      <c r="V584" s="412"/>
      <c r="W584" s="412"/>
      <c r="X584" s="412"/>
      <c r="Y584" s="412"/>
      <c r="Z584" s="412"/>
      <c r="AA584" s="412"/>
      <c r="AB584" s="412"/>
      <c r="AC584" s="412"/>
      <c r="AD584" s="412"/>
    </row>
    <row r="585" spans="2:30" ht="12.75" customHeight="1">
      <c r="B585" s="412"/>
      <c r="C585" s="412"/>
      <c r="D585" s="412"/>
      <c r="E585" s="412"/>
      <c r="F585" s="412"/>
      <c r="G585" s="412"/>
      <c r="H585" s="412"/>
      <c r="I585" s="412"/>
      <c r="J585" s="412"/>
      <c r="K585" s="412"/>
      <c r="L585" s="412"/>
      <c r="M585" s="412"/>
      <c r="N585" s="412"/>
      <c r="O585" s="412"/>
      <c r="P585" s="412"/>
      <c r="Q585" s="412"/>
      <c r="R585" s="412"/>
      <c r="S585" s="412"/>
      <c r="T585" s="412"/>
      <c r="U585" s="412"/>
      <c r="V585" s="412"/>
      <c r="W585" s="412"/>
      <c r="X585" s="412"/>
      <c r="Y585" s="412"/>
      <c r="Z585" s="412"/>
      <c r="AA585" s="412"/>
      <c r="AB585" s="412"/>
      <c r="AC585" s="412"/>
      <c r="AD585" s="412"/>
    </row>
    <row r="586" spans="2:30" ht="12.75" customHeight="1">
      <c r="B586" s="412"/>
      <c r="C586" s="412"/>
      <c r="D586" s="412"/>
      <c r="E586" s="412"/>
      <c r="F586" s="412"/>
      <c r="G586" s="412"/>
      <c r="H586" s="412"/>
      <c r="I586" s="412"/>
      <c r="J586" s="412"/>
      <c r="K586" s="412"/>
      <c r="L586" s="412"/>
      <c r="M586" s="412"/>
      <c r="N586" s="412"/>
      <c r="O586" s="412"/>
      <c r="P586" s="412"/>
      <c r="Q586" s="412"/>
      <c r="R586" s="412"/>
      <c r="S586" s="412"/>
      <c r="T586" s="412"/>
      <c r="U586" s="412"/>
      <c r="V586" s="412"/>
      <c r="W586" s="412"/>
      <c r="X586" s="412"/>
      <c r="Y586" s="412"/>
      <c r="Z586" s="412"/>
      <c r="AA586" s="412"/>
      <c r="AB586" s="412"/>
      <c r="AC586" s="412"/>
      <c r="AD586" s="412"/>
    </row>
    <row r="587" spans="2:30" ht="12.75" customHeight="1">
      <c r="B587" s="412"/>
      <c r="C587" s="412"/>
      <c r="D587" s="412"/>
      <c r="E587" s="412"/>
      <c r="F587" s="412"/>
      <c r="G587" s="412"/>
      <c r="H587" s="412"/>
      <c r="I587" s="412"/>
      <c r="J587" s="412"/>
      <c r="K587" s="412"/>
      <c r="L587" s="412"/>
      <c r="M587" s="412"/>
      <c r="N587" s="412"/>
      <c r="O587" s="412"/>
      <c r="P587" s="412"/>
      <c r="Q587" s="412"/>
      <c r="R587" s="412"/>
      <c r="S587" s="412"/>
      <c r="T587" s="412"/>
      <c r="U587" s="412"/>
      <c r="V587" s="412"/>
      <c r="W587" s="412"/>
      <c r="X587" s="412"/>
      <c r="Y587" s="412"/>
      <c r="Z587" s="412"/>
      <c r="AA587" s="412"/>
      <c r="AB587" s="412"/>
      <c r="AC587" s="412"/>
      <c r="AD587" s="412"/>
    </row>
    <row r="588" spans="2:30" ht="12.75" customHeight="1">
      <c r="B588" s="412"/>
      <c r="C588" s="412"/>
      <c r="D588" s="412"/>
      <c r="E588" s="412"/>
      <c r="F588" s="412"/>
      <c r="G588" s="412"/>
      <c r="H588" s="412"/>
      <c r="I588" s="412"/>
      <c r="J588" s="412"/>
      <c r="K588" s="412"/>
      <c r="L588" s="412"/>
      <c r="M588" s="412"/>
      <c r="N588" s="412"/>
      <c r="O588" s="412"/>
      <c r="P588" s="412"/>
      <c r="Q588" s="412"/>
      <c r="R588" s="412"/>
      <c r="S588" s="412"/>
      <c r="T588" s="412"/>
      <c r="U588" s="412"/>
      <c r="V588" s="412"/>
      <c r="W588" s="412"/>
      <c r="X588" s="412"/>
      <c r="Y588" s="412"/>
      <c r="Z588" s="412"/>
      <c r="AA588" s="412"/>
      <c r="AB588" s="412"/>
      <c r="AC588" s="412"/>
      <c r="AD588" s="412"/>
    </row>
    <row r="589" spans="2:30" ht="12.75" customHeight="1">
      <c r="B589" s="412"/>
      <c r="C589" s="412"/>
      <c r="D589" s="412"/>
      <c r="E589" s="412"/>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row>
    <row r="590" spans="2:30" ht="12.75" customHeight="1">
      <c r="B590" s="412"/>
      <c r="C590" s="412"/>
      <c r="D590" s="412"/>
      <c r="E590" s="412"/>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row>
    <row r="591" spans="2:30" ht="12.75" customHeight="1">
      <c r="B591" s="412"/>
      <c r="C591" s="412"/>
      <c r="D591" s="412"/>
      <c r="E591" s="412"/>
      <c r="F591" s="412"/>
      <c r="G591" s="412"/>
      <c r="H591" s="412"/>
      <c r="I591" s="412"/>
      <c r="J591" s="412"/>
      <c r="K591" s="412"/>
      <c r="L591" s="412"/>
      <c r="M591" s="412"/>
      <c r="N591" s="412"/>
      <c r="O591" s="412"/>
      <c r="P591" s="412"/>
      <c r="Q591" s="412"/>
      <c r="R591" s="412"/>
      <c r="S591" s="412"/>
      <c r="T591" s="412"/>
      <c r="U591" s="412"/>
      <c r="V591" s="412"/>
      <c r="W591" s="412"/>
      <c r="X591" s="412"/>
      <c r="Y591" s="412"/>
      <c r="Z591" s="412"/>
      <c r="AA591" s="412"/>
      <c r="AB591" s="412"/>
      <c r="AC591" s="412"/>
      <c r="AD591" s="412"/>
    </row>
    <row r="592" spans="2:30" ht="12.75" customHeight="1">
      <c r="B592" s="412"/>
      <c r="C592" s="412"/>
      <c r="D592" s="412"/>
      <c r="E592" s="412"/>
      <c r="F592" s="412"/>
      <c r="G592" s="412"/>
      <c r="H592" s="412"/>
      <c r="I592" s="412"/>
      <c r="J592" s="412"/>
      <c r="K592" s="412"/>
      <c r="L592" s="412"/>
      <c r="M592" s="412"/>
      <c r="N592" s="412"/>
      <c r="O592" s="412"/>
      <c r="P592" s="412"/>
      <c r="Q592" s="412"/>
      <c r="R592" s="412"/>
      <c r="S592" s="412"/>
      <c r="T592" s="412"/>
      <c r="U592" s="412"/>
      <c r="V592" s="412"/>
      <c r="W592" s="412"/>
      <c r="X592" s="412"/>
      <c r="Y592" s="412"/>
      <c r="Z592" s="412"/>
      <c r="AA592" s="412"/>
      <c r="AB592" s="412"/>
      <c r="AC592" s="412"/>
      <c r="AD592" s="412"/>
    </row>
    <row r="593" spans="2:30" ht="12.75" customHeight="1">
      <c r="B593" s="412"/>
      <c r="C593" s="412"/>
      <c r="D593" s="412"/>
      <c r="E593" s="412"/>
      <c r="F593" s="412"/>
      <c r="G593" s="412"/>
      <c r="H593" s="412"/>
      <c r="I593" s="412"/>
      <c r="J593" s="412"/>
      <c r="K593" s="412"/>
      <c r="L593" s="412"/>
      <c r="M593" s="412"/>
      <c r="N593" s="412"/>
      <c r="O593" s="412"/>
      <c r="P593" s="412"/>
      <c r="Q593" s="412"/>
      <c r="R593" s="412"/>
      <c r="S593" s="412"/>
      <c r="T593" s="412"/>
      <c r="U593" s="412"/>
      <c r="V593" s="412"/>
      <c r="W593" s="412"/>
      <c r="X593" s="412"/>
      <c r="Y593" s="412"/>
      <c r="Z593" s="412"/>
      <c r="AA593" s="412"/>
      <c r="AB593" s="412"/>
      <c r="AC593" s="412"/>
      <c r="AD593" s="412"/>
    </row>
    <row r="594" spans="2:30" ht="12.75" customHeight="1">
      <c r="B594" s="412"/>
      <c r="C594" s="412"/>
      <c r="D594" s="412"/>
      <c r="E594" s="412"/>
      <c r="F594" s="412"/>
      <c r="G594" s="412"/>
      <c r="H594" s="412"/>
      <c r="I594" s="412"/>
      <c r="J594" s="412"/>
      <c r="K594" s="412"/>
      <c r="L594" s="412"/>
      <c r="M594" s="412"/>
      <c r="N594" s="412"/>
      <c r="O594" s="412"/>
      <c r="P594" s="412"/>
      <c r="Q594" s="412"/>
      <c r="R594" s="412"/>
      <c r="S594" s="412"/>
      <c r="T594" s="412"/>
      <c r="U594" s="412"/>
      <c r="V594" s="412"/>
      <c r="W594" s="412"/>
      <c r="X594" s="412"/>
      <c r="Y594" s="412"/>
      <c r="Z594" s="412"/>
      <c r="AA594" s="412"/>
      <c r="AB594" s="412"/>
      <c r="AC594" s="412"/>
      <c r="AD594" s="412"/>
    </row>
    <row r="595" spans="2:30" ht="12.75" customHeight="1">
      <c r="B595" s="412"/>
      <c r="C595" s="412"/>
      <c r="D595" s="412"/>
      <c r="E595" s="412"/>
      <c r="F595" s="412"/>
      <c r="G595" s="412"/>
      <c r="H595" s="412"/>
      <c r="I595" s="412"/>
      <c r="J595" s="412"/>
      <c r="K595" s="412"/>
      <c r="L595" s="412"/>
      <c r="M595" s="412"/>
      <c r="N595" s="412"/>
      <c r="O595" s="412"/>
      <c r="P595" s="412"/>
      <c r="Q595" s="412"/>
      <c r="R595" s="412"/>
      <c r="S595" s="412"/>
      <c r="T595" s="412"/>
      <c r="U595" s="412"/>
      <c r="V595" s="412"/>
      <c r="W595" s="412"/>
      <c r="X595" s="412"/>
      <c r="Y595" s="412"/>
      <c r="Z595" s="412"/>
      <c r="AA595" s="412"/>
      <c r="AB595" s="412"/>
      <c r="AC595" s="412"/>
      <c r="AD595" s="412"/>
    </row>
    <row r="596" spans="2:30" ht="12.75" customHeight="1">
      <c r="B596" s="412"/>
      <c r="C596" s="412"/>
      <c r="D596" s="412"/>
      <c r="E596" s="412"/>
      <c r="F596" s="412"/>
      <c r="G596" s="412"/>
      <c r="H596" s="412"/>
      <c r="I596" s="412"/>
      <c r="J596" s="412"/>
      <c r="K596" s="412"/>
      <c r="L596" s="412"/>
      <c r="M596" s="412"/>
      <c r="N596" s="412"/>
      <c r="O596" s="412"/>
      <c r="P596" s="412"/>
      <c r="Q596" s="412"/>
      <c r="R596" s="412"/>
      <c r="S596" s="412"/>
      <c r="T596" s="412"/>
      <c r="U596" s="412"/>
      <c r="V596" s="412"/>
      <c r="W596" s="412"/>
      <c r="X596" s="412"/>
      <c r="Y596" s="412"/>
      <c r="Z596" s="412"/>
      <c r="AA596" s="412"/>
      <c r="AB596" s="412"/>
      <c r="AC596" s="412"/>
      <c r="AD596" s="412"/>
    </row>
    <row r="597" spans="2:30" ht="12.75" customHeight="1">
      <c r="B597" s="412"/>
      <c r="C597" s="412"/>
      <c r="D597" s="412"/>
      <c r="E597" s="412"/>
      <c r="F597" s="412"/>
      <c r="G597" s="412"/>
      <c r="H597" s="412"/>
      <c r="I597" s="412"/>
      <c r="J597" s="412"/>
      <c r="K597" s="412"/>
      <c r="L597" s="412"/>
      <c r="M597" s="412"/>
      <c r="N597" s="412"/>
      <c r="O597" s="412"/>
      <c r="P597" s="412"/>
      <c r="Q597" s="412"/>
      <c r="R597" s="412"/>
      <c r="S597" s="412"/>
      <c r="T597" s="412"/>
      <c r="U597" s="412"/>
      <c r="V597" s="412"/>
      <c r="W597" s="412"/>
      <c r="X597" s="412"/>
      <c r="Y597" s="412"/>
      <c r="Z597" s="412"/>
      <c r="AA597" s="412"/>
      <c r="AB597" s="412"/>
      <c r="AC597" s="412"/>
      <c r="AD597" s="412"/>
    </row>
    <row r="598" spans="2:30" ht="12.75" customHeight="1">
      <c r="B598" s="412"/>
      <c r="C598" s="412"/>
      <c r="D598" s="412"/>
      <c r="E598" s="412"/>
      <c r="F598" s="412"/>
      <c r="G598" s="412"/>
      <c r="H598" s="412"/>
      <c r="I598" s="412"/>
      <c r="J598" s="412"/>
      <c r="K598" s="412"/>
      <c r="L598" s="412"/>
      <c r="M598" s="412"/>
      <c r="N598" s="412"/>
      <c r="O598" s="412"/>
      <c r="P598" s="412"/>
      <c r="Q598" s="412"/>
      <c r="R598" s="412"/>
      <c r="S598" s="412"/>
      <c r="T598" s="412"/>
      <c r="U598" s="412"/>
      <c r="V598" s="412"/>
      <c r="W598" s="412"/>
      <c r="X598" s="412"/>
      <c r="Y598" s="412"/>
      <c r="Z598" s="412"/>
      <c r="AA598" s="412"/>
      <c r="AB598" s="412"/>
      <c r="AC598" s="412"/>
      <c r="AD598" s="412"/>
    </row>
    <row r="599" spans="2:30" ht="12.75" customHeight="1">
      <c r="B599" s="412"/>
      <c r="C599" s="412"/>
      <c r="D599" s="412"/>
      <c r="E599" s="412"/>
      <c r="F599" s="412"/>
      <c r="G599" s="412"/>
      <c r="H599" s="412"/>
      <c r="I599" s="412"/>
      <c r="J599" s="412"/>
      <c r="K599" s="412"/>
      <c r="L599" s="412"/>
      <c r="M599" s="412"/>
      <c r="N599" s="412"/>
      <c r="O599" s="412"/>
      <c r="P599" s="412"/>
      <c r="Q599" s="412"/>
      <c r="R599" s="412"/>
      <c r="S599" s="412"/>
      <c r="T599" s="412"/>
      <c r="U599" s="412"/>
      <c r="V599" s="412"/>
      <c r="W599" s="412"/>
      <c r="X599" s="412"/>
      <c r="Y599" s="412"/>
      <c r="Z599" s="412"/>
      <c r="AA599" s="412"/>
      <c r="AB599" s="412"/>
      <c r="AC599" s="412"/>
      <c r="AD599" s="412"/>
    </row>
    <row r="600" spans="2:30" ht="12.75" customHeight="1">
      <c r="B600" s="412"/>
      <c r="C600" s="412"/>
      <c r="D600" s="412"/>
      <c r="E600" s="412"/>
      <c r="F600" s="412"/>
      <c r="G600" s="412"/>
      <c r="H600" s="412"/>
      <c r="I600" s="412"/>
      <c r="J600" s="412"/>
      <c r="K600" s="412"/>
      <c r="L600" s="412"/>
      <c r="M600" s="412"/>
      <c r="N600" s="412"/>
      <c r="O600" s="412"/>
      <c r="P600" s="412"/>
      <c r="Q600" s="412"/>
      <c r="R600" s="412"/>
      <c r="S600" s="412"/>
      <c r="T600" s="412"/>
      <c r="U600" s="412"/>
      <c r="V600" s="412"/>
      <c r="W600" s="412"/>
      <c r="X600" s="412"/>
      <c r="Y600" s="412"/>
      <c r="Z600" s="412"/>
      <c r="AA600" s="412"/>
      <c r="AB600" s="412"/>
      <c r="AC600" s="412"/>
      <c r="AD600" s="412"/>
    </row>
    <row r="601" spans="2:30" ht="12.75" customHeight="1">
      <c r="B601" s="412"/>
      <c r="C601" s="412"/>
      <c r="D601" s="412"/>
      <c r="E601" s="412"/>
      <c r="F601" s="412"/>
      <c r="G601" s="412"/>
      <c r="H601" s="412"/>
      <c r="I601" s="412"/>
      <c r="J601" s="412"/>
      <c r="K601" s="412"/>
      <c r="L601" s="412"/>
      <c r="M601" s="412"/>
      <c r="N601" s="412"/>
      <c r="O601" s="412"/>
      <c r="P601" s="412"/>
      <c r="Q601" s="412"/>
      <c r="R601" s="412"/>
      <c r="S601" s="412"/>
      <c r="T601" s="412"/>
      <c r="U601" s="412"/>
      <c r="V601" s="412"/>
      <c r="W601" s="412"/>
      <c r="X601" s="412"/>
      <c r="Y601" s="412"/>
      <c r="Z601" s="412"/>
      <c r="AA601" s="412"/>
      <c r="AB601" s="412"/>
      <c r="AC601" s="412"/>
      <c r="AD601" s="412"/>
    </row>
    <row r="602" spans="2:30" ht="12.75" customHeight="1">
      <c r="B602" s="412"/>
      <c r="C602" s="412"/>
      <c r="D602" s="412"/>
      <c r="E602" s="412"/>
      <c r="F602" s="412"/>
      <c r="G602" s="412"/>
      <c r="H602" s="412"/>
      <c r="I602" s="412"/>
      <c r="J602" s="412"/>
      <c r="K602" s="412"/>
      <c r="L602" s="412"/>
      <c r="M602" s="412"/>
      <c r="N602" s="412"/>
      <c r="O602" s="412"/>
      <c r="P602" s="412"/>
      <c r="Q602" s="412"/>
      <c r="R602" s="412"/>
      <c r="S602" s="412"/>
      <c r="T602" s="412"/>
      <c r="U602" s="412"/>
      <c r="V602" s="412"/>
      <c r="W602" s="412"/>
      <c r="X602" s="412"/>
      <c r="Y602" s="412"/>
      <c r="Z602" s="412"/>
      <c r="AA602" s="412"/>
      <c r="AB602" s="412"/>
      <c r="AC602" s="412"/>
      <c r="AD602" s="412"/>
    </row>
    <row r="603" spans="2:30" ht="12.75" customHeight="1">
      <c r="B603" s="412"/>
      <c r="C603" s="412"/>
      <c r="D603" s="412"/>
      <c r="E603" s="412"/>
      <c r="F603" s="412"/>
      <c r="G603" s="412"/>
      <c r="H603" s="412"/>
      <c r="I603" s="412"/>
      <c r="J603" s="412"/>
      <c r="K603" s="412"/>
      <c r="L603" s="412"/>
      <c r="M603" s="412"/>
      <c r="N603" s="412"/>
      <c r="O603" s="412"/>
      <c r="P603" s="412"/>
      <c r="Q603" s="412"/>
      <c r="R603" s="412"/>
      <c r="S603" s="412"/>
      <c r="T603" s="412"/>
      <c r="U603" s="412"/>
      <c r="V603" s="412"/>
      <c r="W603" s="412"/>
      <c r="X603" s="412"/>
      <c r="Y603" s="412"/>
      <c r="Z603" s="412"/>
      <c r="AA603" s="412"/>
      <c r="AB603" s="412"/>
      <c r="AC603" s="412"/>
      <c r="AD603" s="412"/>
    </row>
    <row r="604" spans="2:30" ht="12.75" customHeight="1">
      <c r="B604" s="412"/>
      <c r="C604" s="412"/>
      <c r="D604" s="412"/>
      <c r="E604" s="412"/>
      <c r="F604" s="412"/>
      <c r="G604" s="412"/>
      <c r="H604" s="412"/>
      <c r="I604" s="412"/>
      <c r="J604" s="412"/>
      <c r="K604" s="412"/>
      <c r="L604" s="412"/>
      <c r="M604" s="412"/>
      <c r="N604" s="412"/>
      <c r="O604" s="412"/>
      <c r="P604" s="412"/>
      <c r="Q604" s="412"/>
      <c r="R604" s="412"/>
      <c r="S604" s="412"/>
      <c r="T604" s="412"/>
      <c r="U604" s="412"/>
      <c r="V604" s="412"/>
      <c r="W604" s="412"/>
      <c r="X604" s="412"/>
      <c r="Y604" s="412"/>
      <c r="Z604" s="412"/>
      <c r="AA604" s="412"/>
      <c r="AB604" s="412"/>
      <c r="AC604" s="412"/>
      <c r="AD604" s="412"/>
    </row>
    <row r="605" spans="2:30" ht="12.75" customHeight="1">
      <c r="B605" s="412"/>
      <c r="C605" s="412"/>
      <c r="D605" s="412"/>
      <c r="E605" s="412"/>
      <c r="F605" s="412"/>
      <c r="G605" s="412"/>
      <c r="H605" s="412"/>
      <c r="I605" s="412"/>
      <c r="J605" s="412"/>
      <c r="K605" s="412"/>
      <c r="L605" s="412"/>
      <c r="M605" s="412"/>
      <c r="N605" s="412"/>
      <c r="O605" s="412"/>
      <c r="P605" s="412"/>
      <c r="Q605" s="412"/>
      <c r="R605" s="412"/>
      <c r="S605" s="412"/>
      <c r="T605" s="412"/>
      <c r="U605" s="412"/>
      <c r="V605" s="412"/>
      <c r="W605" s="412"/>
      <c r="X605" s="412"/>
      <c r="Y605" s="412"/>
      <c r="Z605" s="412"/>
      <c r="AA605" s="412"/>
      <c r="AB605" s="412"/>
      <c r="AC605" s="412"/>
      <c r="AD605" s="412"/>
    </row>
    <row r="606" spans="2:30" ht="12.75" customHeight="1">
      <c r="B606" s="412"/>
      <c r="C606" s="412"/>
      <c r="D606" s="412"/>
      <c r="E606" s="412"/>
      <c r="F606" s="412"/>
      <c r="G606" s="412"/>
      <c r="H606" s="412"/>
      <c r="I606" s="412"/>
      <c r="J606" s="412"/>
      <c r="K606" s="412"/>
      <c r="L606" s="412"/>
      <c r="M606" s="412"/>
      <c r="N606" s="412"/>
      <c r="O606" s="412"/>
      <c r="P606" s="412"/>
      <c r="Q606" s="412"/>
      <c r="R606" s="412"/>
      <c r="S606" s="412"/>
      <c r="T606" s="412"/>
      <c r="U606" s="412"/>
      <c r="V606" s="412"/>
      <c r="W606" s="412"/>
      <c r="X606" s="412"/>
      <c r="Y606" s="412"/>
      <c r="Z606" s="412"/>
      <c r="AA606" s="412"/>
      <c r="AB606" s="412"/>
      <c r="AC606" s="412"/>
      <c r="AD606" s="412"/>
    </row>
    <row r="607" spans="2:30" ht="12.75" customHeight="1">
      <c r="B607" s="412"/>
      <c r="C607" s="412"/>
      <c r="D607" s="412"/>
      <c r="E607" s="412"/>
      <c r="F607" s="412"/>
      <c r="G607" s="412"/>
      <c r="H607" s="412"/>
      <c r="I607" s="412"/>
      <c r="J607" s="412"/>
      <c r="K607" s="412"/>
      <c r="L607" s="412"/>
      <c r="M607" s="412"/>
      <c r="N607" s="412"/>
      <c r="O607" s="412"/>
      <c r="P607" s="412"/>
      <c r="Q607" s="412"/>
      <c r="R607" s="412"/>
      <c r="S607" s="412"/>
      <c r="T607" s="412"/>
      <c r="U607" s="412"/>
      <c r="V607" s="412"/>
      <c r="W607" s="412"/>
      <c r="X607" s="412"/>
      <c r="Y607" s="412"/>
      <c r="Z607" s="412"/>
      <c r="AA607" s="412"/>
      <c r="AB607" s="412"/>
      <c r="AC607" s="412"/>
      <c r="AD607" s="412"/>
    </row>
    <row r="608" spans="2:30" ht="12.75" customHeight="1">
      <c r="B608" s="412"/>
      <c r="C608" s="412"/>
      <c r="D608" s="412"/>
      <c r="E608" s="412"/>
      <c r="F608" s="412"/>
      <c r="G608" s="412"/>
      <c r="H608" s="412"/>
      <c r="I608" s="412"/>
      <c r="J608" s="412"/>
      <c r="K608" s="412"/>
      <c r="L608" s="412"/>
      <c r="M608" s="412"/>
      <c r="N608" s="412"/>
      <c r="O608" s="412"/>
      <c r="P608" s="412"/>
      <c r="Q608" s="412"/>
      <c r="R608" s="412"/>
      <c r="S608" s="412"/>
      <c r="T608" s="412"/>
      <c r="U608" s="412"/>
      <c r="V608" s="412"/>
      <c r="W608" s="412"/>
      <c r="X608" s="412"/>
      <c r="Y608" s="412"/>
      <c r="Z608" s="412"/>
      <c r="AA608" s="412"/>
      <c r="AB608" s="412"/>
      <c r="AC608" s="412"/>
      <c r="AD608" s="412"/>
    </row>
    <row r="609" spans="2:30" ht="12.75" customHeight="1">
      <c r="B609" s="412"/>
      <c r="C609" s="412"/>
      <c r="D609" s="412"/>
      <c r="E609" s="412"/>
      <c r="F609" s="412"/>
      <c r="G609" s="412"/>
      <c r="H609" s="412"/>
      <c r="I609" s="412"/>
      <c r="J609" s="412"/>
      <c r="K609" s="412"/>
      <c r="L609" s="412"/>
      <c r="M609" s="412"/>
      <c r="N609" s="412"/>
      <c r="O609" s="412"/>
      <c r="P609" s="412"/>
      <c r="Q609" s="412"/>
      <c r="R609" s="412"/>
      <c r="S609" s="412"/>
      <c r="T609" s="412"/>
      <c r="U609" s="412"/>
      <c r="V609" s="412"/>
      <c r="W609" s="412"/>
      <c r="X609" s="412"/>
      <c r="Y609" s="412"/>
      <c r="Z609" s="412"/>
      <c r="AA609" s="412"/>
      <c r="AB609" s="412"/>
      <c r="AC609" s="412"/>
      <c r="AD609" s="412"/>
    </row>
    <row r="610" spans="2:30" ht="12.75" customHeight="1">
      <c r="B610" s="412"/>
      <c r="C610" s="412"/>
      <c r="D610" s="412"/>
      <c r="E610" s="412"/>
      <c r="F610" s="412"/>
      <c r="G610" s="412"/>
      <c r="H610" s="412"/>
      <c r="I610" s="412"/>
      <c r="J610" s="412"/>
      <c r="K610" s="412"/>
      <c r="L610" s="412"/>
      <c r="M610" s="412"/>
      <c r="N610" s="412"/>
      <c r="O610" s="412"/>
      <c r="P610" s="412"/>
      <c r="Q610" s="412"/>
      <c r="R610" s="412"/>
      <c r="S610" s="412"/>
      <c r="T610" s="412"/>
      <c r="U610" s="412"/>
      <c r="V610" s="412"/>
      <c r="W610" s="412"/>
      <c r="X610" s="412"/>
      <c r="Y610" s="412"/>
      <c r="Z610" s="412"/>
      <c r="AA610" s="412"/>
      <c r="AB610" s="412"/>
      <c r="AC610" s="412"/>
      <c r="AD610" s="412"/>
    </row>
    <row r="611" spans="2:30" ht="12.75" customHeight="1">
      <c r="B611" s="412"/>
      <c r="C611" s="412"/>
      <c r="D611" s="412"/>
      <c r="E611" s="412"/>
      <c r="F611" s="412"/>
      <c r="G611" s="412"/>
      <c r="H611" s="412"/>
      <c r="I611" s="412"/>
      <c r="J611" s="412"/>
      <c r="K611" s="412"/>
      <c r="L611" s="412"/>
      <c r="M611" s="412"/>
      <c r="N611" s="412"/>
      <c r="O611" s="412"/>
      <c r="P611" s="412"/>
      <c r="Q611" s="412"/>
      <c r="R611" s="412"/>
      <c r="S611" s="412"/>
      <c r="T611" s="412"/>
      <c r="U611" s="412"/>
      <c r="V611" s="412"/>
      <c r="W611" s="412"/>
      <c r="X611" s="412"/>
      <c r="Y611" s="412"/>
      <c r="Z611" s="412"/>
      <c r="AA611" s="412"/>
      <c r="AB611" s="412"/>
      <c r="AC611" s="412"/>
      <c r="AD611" s="412"/>
    </row>
    <row r="612" spans="2:30" ht="12.75" customHeight="1">
      <c r="B612" s="412"/>
      <c r="C612" s="412"/>
      <c r="D612" s="412"/>
      <c r="E612" s="412"/>
      <c r="F612" s="412"/>
      <c r="G612" s="412"/>
      <c r="H612" s="412"/>
      <c r="I612" s="412"/>
      <c r="J612" s="412"/>
      <c r="K612" s="412"/>
      <c r="L612" s="412"/>
      <c r="M612" s="412"/>
      <c r="N612" s="412"/>
      <c r="O612" s="412"/>
      <c r="P612" s="412"/>
      <c r="Q612" s="412"/>
      <c r="R612" s="412"/>
      <c r="S612" s="412"/>
      <c r="T612" s="412"/>
      <c r="U612" s="412"/>
      <c r="V612" s="412"/>
      <c r="W612" s="412"/>
      <c r="X612" s="412"/>
      <c r="Y612" s="412"/>
      <c r="Z612" s="412"/>
      <c r="AA612" s="412"/>
      <c r="AB612" s="412"/>
      <c r="AC612" s="412"/>
      <c r="AD612" s="412"/>
    </row>
    <row r="613" spans="2:30" ht="12.75" customHeight="1">
      <c r="B613" s="412"/>
      <c r="C613" s="412"/>
      <c r="D613" s="412"/>
      <c r="E613" s="412"/>
      <c r="F613" s="412"/>
      <c r="G613" s="412"/>
      <c r="H613" s="412"/>
      <c r="I613" s="412"/>
      <c r="J613" s="412"/>
      <c r="K613" s="412"/>
      <c r="L613" s="412"/>
      <c r="M613" s="412"/>
      <c r="N613" s="412"/>
      <c r="O613" s="412"/>
      <c r="P613" s="412"/>
      <c r="Q613" s="412"/>
      <c r="R613" s="412"/>
      <c r="S613" s="412"/>
      <c r="T613" s="412"/>
      <c r="U613" s="412"/>
      <c r="V613" s="412"/>
      <c r="W613" s="412"/>
      <c r="X613" s="412"/>
      <c r="Y613" s="412"/>
      <c r="Z613" s="412"/>
      <c r="AA613" s="412"/>
      <c r="AB613" s="412"/>
      <c r="AC613" s="412"/>
      <c r="AD613" s="412"/>
    </row>
    <row r="614" spans="2:30" ht="12.75" customHeight="1">
      <c r="B614" s="412"/>
      <c r="C614" s="412"/>
      <c r="D614" s="412"/>
      <c r="E614" s="412"/>
      <c r="F614" s="412"/>
      <c r="G614" s="412"/>
      <c r="H614" s="412"/>
      <c r="I614" s="412"/>
      <c r="J614" s="412"/>
      <c r="K614" s="412"/>
      <c r="L614" s="412"/>
      <c r="M614" s="412"/>
      <c r="N614" s="412"/>
      <c r="O614" s="412"/>
      <c r="P614" s="412"/>
      <c r="Q614" s="412"/>
      <c r="R614" s="412"/>
      <c r="S614" s="412"/>
      <c r="T614" s="412"/>
      <c r="U614" s="412"/>
      <c r="V614" s="412"/>
      <c r="W614" s="412"/>
      <c r="X614" s="412"/>
      <c r="Y614" s="412"/>
      <c r="Z614" s="412"/>
      <c r="AA614" s="412"/>
      <c r="AB614" s="412"/>
      <c r="AC614" s="412"/>
      <c r="AD614" s="412"/>
    </row>
    <row r="615" spans="2:30" ht="12.75" customHeight="1">
      <c r="B615" s="412"/>
      <c r="C615" s="412"/>
      <c r="D615" s="412"/>
      <c r="E615" s="412"/>
      <c r="F615" s="412"/>
      <c r="G615" s="412"/>
      <c r="H615" s="412"/>
      <c r="I615" s="412"/>
      <c r="J615" s="412"/>
      <c r="K615" s="412"/>
      <c r="L615" s="412"/>
      <c r="M615" s="412"/>
      <c r="N615" s="412"/>
      <c r="O615" s="412"/>
      <c r="P615" s="412"/>
      <c r="Q615" s="412"/>
      <c r="R615" s="412"/>
      <c r="S615" s="412"/>
      <c r="T615" s="412"/>
      <c r="U615" s="412"/>
      <c r="V615" s="412"/>
      <c r="W615" s="412"/>
      <c r="X615" s="412"/>
      <c r="Y615" s="412"/>
      <c r="Z615" s="412"/>
      <c r="AA615" s="412"/>
      <c r="AB615" s="412"/>
      <c r="AC615" s="412"/>
      <c r="AD615" s="412"/>
    </row>
    <row r="616" spans="2:30" ht="12.75" customHeight="1">
      <c r="B616" s="412"/>
      <c r="C616" s="412"/>
      <c r="D616" s="412"/>
      <c r="E616" s="412"/>
      <c r="F616" s="412"/>
      <c r="G616" s="412"/>
      <c r="H616" s="412"/>
      <c r="I616" s="412"/>
      <c r="J616" s="412"/>
      <c r="K616" s="412"/>
      <c r="L616" s="412"/>
      <c r="M616" s="412"/>
      <c r="N616" s="412"/>
      <c r="O616" s="412"/>
      <c r="P616" s="412"/>
      <c r="Q616" s="412"/>
      <c r="R616" s="412"/>
      <c r="S616" s="412"/>
      <c r="T616" s="412"/>
      <c r="U616" s="412"/>
      <c r="V616" s="412"/>
      <c r="W616" s="412"/>
      <c r="X616" s="412"/>
      <c r="Y616" s="412"/>
      <c r="Z616" s="412"/>
      <c r="AA616" s="412"/>
      <c r="AB616" s="412"/>
      <c r="AC616" s="412"/>
      <c r="AD616" s="412"/>
    </row>
    <row r="617" spans="2:30" ht="12.75" customHeight="1">
      <c r="B617" s="412"/>
      <c r="C617" s="412"/>
      <c r="D617" s="412"/>
      <c r="E617" s="412"/>
      <c r="F617" s="412"/>
      <c r="G617" s="412"/>
      <c r="H617" s="412"/>
      <c r="I617" s="412"/>
      <c r="J617" s="412"/>
      <c r="K617" s="412"/>
      <c r="L617" s="412"/>
      <c r="M617" s="412"/>
      <c r="N617" s="412"/>
      <c r="O617" s="412"/>
      <c r="P617" s="412"/>
      <c r="Q617" s="412"/>
      <c r="R617" s="412"/>
      <c r="S617" s="412"/>
      <c r="T617" s="412"/>
      <c r="U617" s="412"/>
      <c r="V617" s="412"/>
      <c r="W617" s="412"/>
      <c r="X617" s="412"/>
      <c r="Y617" s="412"/>
      <c r="Z617" s="412"/>
      <c r="AA617" s="412"/>
      <c r="AB617" s="412"/>
      <c r="AC617" s="412"/>
      <c r="AD617" s="412"/>
    </row>
    <row r="618" spans="2:30" ht="12.75" customHeight="1">
      <c r="B618" s="412"/>
      <c r="C618" s="412"/>
      <c r="D618" s="412"/>
      <c r="E618" s="412"/>
      <c r="F618" s="412"/>
      <c r="G618" s="412"/>
      <c r="H618" s="412"/>
      <c r="I618" s="412"/>
      <c r="J618" s="412"/>
      <c r="K618" s="412"/>
      <c r="L618" s="412"/>
      <c r="M618" s="412"/>
      <c r="N618" s="412"/>
      <c r="O618" s="412"/>
      <c r="P618" s="412"/>
      <c r="Q618" s="412"/>
      <c r="R618" s="412"/>
      <c r="S618" s="412"/>
      <c r="T618" s="412"/>
      <c r="U618" s="412"/>
      <c r="V618" s="412"/>
      <c r="W618" s="412"/>
      <c r="X618" s="412"/>
      <c r="Y618" s="412"/>
      <c r="Z618" s="412"/>
      <c r="AA618" s="412"/>
      <c r="AB618" s="412"/>
      <c r="AC618" s="412"/>
      <c r="AD618" s="412"/>
    </row>
    <row r="619" spans="2:30" ht="12.75" customHeight="1">
      <c r="B619" s="412"/>
      <c r="C619" s="412"/>
      <c r="D619" s="412"/>
      <c r="E619" s="412"/>
      <c r="F619" s="412"/>
      <c r="G619" s="412"/>
      <c r="H619" s="412"/>
      <c r="I619" s="412"/>
      <c r="J619" s="412"/>
      <c r="K619" s="412"/>
      <c r="L619" s="412"/>
      <c r="M619" s="412"/>
      <c r="N619" s="412"/>
      <c r="O619" s="412"/>
      <c r="P619" s="412"/>
      <c r="Q619" s="412"/>
      <c r="R619" s="412"/>
      <c r="S619" s="412"/>
      <c r="T619" s="412"/>
      <c r="U619" s="412"/>
      <c r="V619" s="412"/>
      <c r="W619" s="412"/>
      <c r="X619" s="412"/>
      <c r="Y619" s="412"/>
      <c r="Z619" s="412"/>
      <c r="AA619" s="412"/>
      <c r="AB619" s="412"/>
      <c r="AC619" s="412"/>
      <c r="AD619" s="412"/>
    </row>
    <row r="620" spans="2:30" ht="12.75" customHeight="1">
      <c r="B620" s="412"/>
      <c r="C620" s="412"/>
      <c r="D620" s="412"/>
      <c r="E620" s="412"/>
      <c r="F620" s="412"/>
      <c r="G620" s="412"/>
      <c r="H620" s="412"/>
      <c r="I620" s="412"/>
      <c r="J620" s="412"/>
      <c r="K620" s="412"/>
      <c r="L620" s="412"/>
      <c r="M620" s="412"/>
      <c r="N620" s="412"/>
      <c r="O620" s="412"/>
      <c r="P620" s="412"/>
      <c r="Q620" s="412"/>
      <c r="R620" s="412"/>
      <c r="S620" s="412"/>
      <c r="T620" s="412"/>
      <c r="U620" s="412"/>
      <c r="V620" s="412"/>
      <c r="W620" s="412"/>
      <c r="X620" s="412"/>
      <c r="Y620" s="412"/>
      <c r="Z620" s="412"/>
      <c r="AA620" s="412"/>
      <c r="AB620" s="412"/>
      <c r="AC620" s="412"/>
      <c r="AD620" s="412"/>
    </row>
    <row r="621" spans="2:30" ht="12.75" customHeight="1">
      <c r="B621" s="412"/>
      <c r="C621" s="412"/>
      <c r="D621" s="412"/>
      <c r="E621" s="412"/>
      <c r="F621" s="412"/>
      <c r="G621" s="412"/>
      <c r="H621" s="412"/>
      <c r="I621" s="412"/>
      <c r="J621" s="412"/>
      <c r="K621" s="412"/>
      <c r="L621" s="412"/>
      <c r="M621" s="412"/>
      <c r="N621" s="412"/>
      <c r="O621" s="412"/>
      <c r="P621" s="412"/>
      <c r="Q621" s="412"/>
      <c r="R621" s="412"/>
      <c r="S621" s="412"/>
      <c r="T621" s="412"/>
      <c r="U621" s="412"/>
      <c r="V621" s="412"/>
      <c r="W621" s="412"/>
      <c r="X621" s="412"/>
      <c r="Y621" s="412"/>
      <c r="Z621" s="412"/>
      <c r="AA621" s="412"/>
      <c r="AB621" s="412"/>
      <c r="AC621" s="412"/>
      <c r="AD621" s="412"/>
    </row>
    <row r="622" spans="2:30" ht="12.75" customHeight="1">
      <c r="B622" s="412"/>
      <c r="C622" s="412"/>
      <c r="D622" s="412"/>
      <c r="E622" s="412"/>
      <c r="F622" s="412"/>
      <c r="G622" s="412"/>
      <c r="H622" s="412"/>
      <c r="I622" s="412"/>
      <c r="J622" s="412"/>
      <c r="K622" s="412"/>
      <c r="L622" s="412"/>
      <c r="M622" s="412"/>
      <c r="N622" s="412"/>
      <c r="O622" s="412"/>
      <c r="P622" s="412"/>
      <c r="Q622" s="412"/>
      <c r="R622" s="412"/>
      <c r="S622" s="412"/>
      <c r="T622" s="412"/>
      <c r="U622" s="412"/>
      <c r="V622" s="412"/>
      <c r="W622" s="412"/>
      <c r="X622" s="412"/>
      <c r="Y622" s="412"/>
      <c r="Z622" s="412"/>
      <c r="AA622" s="412"/>
      <c r="AB622" s="412"/>
      <c r="AC622" s="412"/>
      <c r="AD622" s="412"/>
    </row>
    <row r="623" spans="2:30" ht="12.75" customHeight="1">
      <c r="B623" s="412"/>
      <c r="C623" s="412"/>
      <c r="D623" s="412"/>
      <c r="E623" s="412"/>
      <c r="F623" s="412"/>
      <c r="G623" s="412"/>
      <c r="H623" s="412"/>
      <c r="I623" s="412"/>
      <c r="J623" s="412"/>
      <c r="K623" s="412"/>
      <c r="L623" s="412"/>
      <c r="M623" s="412"/>
      <c r="N623" s="412"/>
      <c r="O623" s="412"/>
      <c r="P623" s="412"/>
      <c r="Q623" s="412"/>
      <c r="R623" s="412"/>
      <c r="S623" s="412"/>
      <c r="T623" s="412"/>
      <c r="U623" s="412"/>
      <c r="V623" s="412"/>
      <c r="W623" s="412"/>
      <c r="X623" s="412"/>
      <c r="Y623" s="412"/>
      <c r="Z623" s="412"/>
      <c r="AA623" s="412"/>
      <c r="AB623" s="412"/>
      <c r="AC623" s="412"/>
      <c r="AD623" s="412"/>
    </row>
    <row r="624" spans="2:30" ht="12.75" customHeight="1">
      <c r="B624" s="412"/>
      <c r="C624" s="412"/>
      <c r="D624" s="412"/>
      <c r="E624" s="412"/>
      <c r="F624" s="412"/>
      <c r="G624" s="412"/>
      <c r="H624" s="412"/>
      <c r="I624" s="412"/>
      <c r="J624" s="412"/>
      <c r="K624" s="412"/>
      <c r="L624" s="412"/>
      <c r="M624" s="412"/>
      <c r="N624" s="412"/>
      <c r="O624" s="412"/>
      <c r="P624" s="412"/>
      <c r="Q624" s="412"/>
      <c r="R624" s="412"/>
      <c r="S624" s="412"/>
      <c r="T624" s="412"/>
      <c r="U624" s="412"/>
      <c r="V624" s="412"/>
      <c r="W624" s="412"/>
      <c r="X624" s="412"/>
      <c r="Y624" s="412"/>
      <c r="Z624" s="412"/>
      <c r="AA624" s="412"/>
      <c r="AB624" s="412"/>
      <c r="AC624" s="412"/>
      <c r="AD624" s="412"/>
    </row>
    <row r="625" spans="2:30" ht="12.75" customHeight="1">
      <c r="B625" s="412"/>
      <c r="C625" s="412"/>
      <c r="D625" s="412"/>
      <c r="E625" s="412"/>
      <c r="F625" s="412"/>
      <c r="G625" s="412"/>
      <c r="H625" s="412"/>
      <c r="I625" s="412"/>
      <c r="J625" s="412"/>
      <c r="K625" s="412"/>
      <c r="L625" s="412"/>
      <c r="M625" s="412"/>
      <c r="N625" s="412"/>
      <c r="O625" s="412"/>
      <c r="P625" s="412"/>
      <c r="Q625" s="412"/>
      <c r="R625" s="412"/>
      <c r="S625" s="412"/>
      <c r="T625" s="412"/>
      <c r="U625" s="412"/>
      <c r="V625" s="412"/>
      <c r="W625" s="412"/>
      <c r="X625" s="412"/>
      <c r="Y625" s="412"/>
      <c r="Z625" s="412"/>
      <c r="AA625" s="412"/>
      <c r="AB625" s="412"/>
      <c r="AC625" s="412"/>
      <c r="AD625" s="412"/>
    </row>
    <row r="626" spans="2:30" ht="12.75" customHeight="1">
      <c r="B626" s="412"/>
      <c r="C626" s="412"/>
      <c r="D626" s="412"/>
      <c r="E626" s="412"/>
      <c r="F626" s="412"/>
      <c r="G626" s="412"/>
      <c r="H626" s="412"/>
      <c r="I626" s="412"/>
      <c r="J626" s="412"/>
      <c r="K626" s="412"/>
      <c r="L626" s="412"/>
      <c r="M626" s="412"/>
      <c r="N626" s="412"/>
      <c r="O626" s="412"/>
      <c r="P626" s="412"/>
      <c r="Q626" s="412"/>
      <c r="R626" s="412"/>
      <c r="S626" s="412"/>
      <c r="T626" s="412"/>
      <c r="U626" s="412"/>
      <c r="V626" s="412"/>
      <c r="W626" s="412"/>
      <c r="X626" s="412"/>
      <c r="Y626" s="412"/>
      <c r="Z626" s="412"/>
      <c r="AA626" s="412"/>
      <c r="AB626" s="412"/>
      <c r="AC626" s="412"/>
      <c r="AD626" s="412"/>
    </row>
    <row r="627" spans="2:30" ht="12.75" customHeight="1">
      <c r="B627" s="412"/>
      <c r="C627" s="412"/>
      <c r="D627" s="412"/>
      <c r="E627" s="412"/>
      <c r="F627" s="412"/>
      <c r="G627" s="412"/>
      <c r="H627" s="412"/>
      <c r="I627" s="412"/>
      <c r="J627" s="412"/>
      <c r="K627" s="412"/>
      <c r="L627" s="412"/>
      <c r="M627" s="412"/>
      <c r="N627" s="412"/>
      <c r="O627" s="412"/>
      <c r="P627" s="412"/>
      <c r="Q627" s="412"/>
      <c r="R627" s="412"/>
      <c r="S627" s="412"/>
      <c r="T627" s="412"/>
      <c r="U627" s="412"/>
      <c r="V627" s="412"/>
      <c r="W627" s="412"/>
      <c r="X627" s="412"/>
      <c r="Y627" s="412"/>
      <c r="Z627" s="412"/>
      <c r="AA627" s="412"/>
      <c r="AB627" s="412"/>
      <c r="AC627" s="412"/>
      <c r="AD627" s="412"/>
    </row>
    <row r="628" spans="2:30" ht="12.75" customHeight="1">
      <c r="B628" s="412"/>
      <c r="C628" s="412"/>
      <c r="D628" s="412"/>
      <c r="E628" s="412"/>
      <c r="F628" s="412"/>
      <c r="G628" s="412"/>
      <c r="H628" s="412"/>
      <c r="I628" s="412"/>
      <c r="J628" s="412"/>
      <c r="K628" s="412"/>
      <c r="L628" s="412"/>
      <c r="M628" s="412"/>
      <c r="N628" s="412"/>
      <c r="O628" s="412"/>
      <c r="P628" s="412"/>
      <c r="Q628" s="412"/>
      <c r="R628" s="412"/>
      <c r="S628" s="412"/>
      <c r="T628" s="412"/>
      <c r="U628" s="412"/>
      <c r="V628" s="412"/>
      <c r="W628" s="412"/>
      <c r="X628" s="412"/>
      <c r="Y628" s="412"/>
      <c r="Z628" s="412"/>
      <c r="AA628" s="412"/>
      <c r="AB628" s="412"/>
      <c r="AC628" s="412"/>
      <c r="AD628" s="412"/>
    </row>
    <row r="629" spans="2:30" ht="12.75" customHeight="1">
      <c r="B629" s="412"/>
      <c r="C629" s="412"/>
      <c r="D629" s="412"/>
      <c r="E629" s="412"/>
      <c r="F629" s="412"/>
      <c r="G629" s="412"/>
      <c r="H629" s="412"/>
      <c r="I629" s="412"/>
      <c r="J629" s="412"/>
      <c r="K629" s="412"/>
      <c r="L629" s="412"/>
      <c r="M629" s="412"/>
      <c r="N629" s="412"/>
      <c r="O629" s="412"/>
      <c r="P629" s="412"/>
      <c r="Q629" s="412"/>
      <c r="R629" s="412"/>
      <c r="S629" s="412"/>
      <c r="T629" s="412"/>
      <c r="U629" s="412"/>
      <c r="V629" s="412"/>
      <c r="W629" s="412"/>
      <c r="X629" s="412"/>
      <c r="Y629" s="412"/>
      <c r="Z629" s="412"/>
      <c r="AA629" s="412"/>
      <c r="AB629" s="412"/>
      <c r="AC629" s="412"/>
      <c r="AD629" s="412"/>
    </row>
    <row r="630" spans="2:30" ht="12.75" customHeight="1">
      <c r="B630" s="412"/>
      <c r="C630" s="412"/>
      <c r="D630" s="412"/>
      <c r="E630" s="412"/>
      <c r="F630" s="412"/>
      <c r="G630" s="412"/>
      <c r="H630" s="412"/>
      <c r="I630" s="412"/>
      <c r="J630" s="412"/>
      <c r="K630" s="412"/>
      <c r="L630" s="412"/>
      <c r="M630" s="412"/>
      <c r="N630" s="412"/>
      <c r="O630" s="412"/>
      <c r="P630" s="412"/>
      <c r="Q630" s="412"/>
      <c r="R630" s="412"/>
      <c r="S630" s="412"/>
      <c r="T630" s="412"/>
      <c r="U630" s="412"/>
      <c r="V630" s="412"/>
      <c r="W630" s="412"/>
      <c r="X630" s="412"/>
      <c r="Y630" s="412"/>
      <c r="Z630" s="412"/>
      <c r="AA630" s="412"/>
      <c r="AB630" s="412"/>
      <c r="AC630" s="412"/>
      <c r="AD630" s="412"/>
    </row>
    <row r="631" spans="2:30" ht="12.75" customHeight="1">
      <c r="B631" s="412"/>
      <c r="C631" s="412"/>
      <c r="D631" s="412"/>
      <c r="E631" s="412"/>
      <c r="F631" s="412"/>
      <c r="G631" s="412"/>
      <c r="H631" s="412"/>
      <c r="I631" s="412"/>
      <c r="J631" s="412"/>
      <c r="K631" s="412"/>
      <c r="L631" s="412"/>
      <c r="M631" s="412"/>
      <c r="N631" s="412"/>
      <c r="O631" s="412"/>
      <c r="P631" s="412"/>
      <c r="Q631" s="412"/>
      <c r="R631" s="412"/>
      <c r="S631" s="412"/>
      <c r="T631" s="412"/>
      <c r="U631" s="412"/>
      <c r="V631" s="412"/>
      <c r="W631" s="412"/>
      <c r="X631" s="412"/>
      <c r="Y631" s="412"/>
      <c r="Z631" s="412"/>
      <c r="AA631" s="412"/>
      <c r="AB631" s="412"/>
      <c r="AC631" s="412"/>
      <c r="AD631" s="412"/>
    </row>
    <row r="632" spans="2:30" ht="12.75" customHeight="1">
      <c r="B632" s="412"/>
      <c r="C632" s="412"/>
      <c r="D632" s="412"/>
      <c r="E632" s="412"/>
      <c r="F632" s="412"/>
      <c r="G632" s="412"/>
      <c r="H632" s="412"/>
      <c r="I632" s="412"/>
      <c r="J632" s="412"/>
      <c r="K632" s="412"/>
      <c r="L632" s="412"/>
      <c r="M632" s="412"/>
      <c r="N632" s="412"/>
      <c r="O632" s="412"/>
      <c r="P632" s="412"/>
      <c r="Q632" s="412"/>
      <c r="R632" s="412"/>
      <c r="S632" s="412"/>
      <c r="T632" s="412"/>
      <c r="U632" s="412"/>
      <c r="V632" s="412"/>
      <c r="W632" s="412"/>
      <c r="X632" s="412"/>
      <c r="Y632" s="412"/>
      <c r="Z632" s="412"/>
      <c r="AA632" s="412"/>
      <c r="AB632" s="412"/>
      <c r="AC632" s="412"/>
      <c r="AD632" s="412"/>
    </row>
    <row r="633" spans="2:30" ht="12.75" customHeight="1">
      <c r="B633" s="412"/>
      <c r="C633" s="412"/>
      <c r="D633" s="412"/>
      <c r="E633" s="412"/>
      <c r="F633" s="412"/>
      <c r="G633" s="412"/>
      <c r="H633" s="412"/>
      <c r="I633" s="412"/>
      <c r="J633" s="412"/>
      <c r="K633" s="412"/>
      <c r="L633" s="412"/>
      <c r="M633" s="412"/>
      <c r="N633" s="412"/>
      <c r="O633" s="412"/>
      <c r="P633" s="412"/>
      <c r="Q633" s="412"/>
      <c r="R633" s="412"/>
      <c r="S633" s="412"/>
      <c r="T633" s="412"/>
      <c r="U633" s="412"/>
      <c r="V633" s="412"/>
      <c r="W633" s="412"/>
      <c r="X633" s="412"/>
      <c r="Y633" s="412"/>
      <c r="Z633" s="412"/>
      <c r="AA633" s="412"/>
      <c r="AB633" s="412"/>
      <c r="AC633" s="412"/>
      <c r="AD633" s="412"/>
    </row>
    <row r="634" spans="2:30" ht="12.75" customHeight="1">
      <c r="B634" s="412"/>
      <c r="C634" s="412"/>
      <c r="D634" s="412"/>
      <c r="E634" s="412"/>
      <c r="F634" s="412"/>
      <c r="G634" s="412"/>
      <c r="H634" s="412"/>
      <c r="I634" s="412"/>
      <c r="J634" s="412"/>
      <c r="K634" s="412"/>
      <c r="L634" s="412"/>
      <c r="M634" s="412"/>
      <c r="N634" s="412"/>
      <c r="O634" s="412"/>
      <c r="P634" s="412"/>
      <c r="Q634" s="412"/>
      <c r="R634" s="412"/>
      <c r="S634" s="412"/>
      <c r="T634" s="412"/>
      <c r="U634" s="412"/>
      <c r="V634" s="412"/>
      <c r="W634" s="412"/>
      <c r="X634" s="412"/>
      <c r="Y634" s="412"/>
      <c r="Z634" s="412"/>
      <c r="AA634" s="412"/>
      <c r="AB634" s="412"/>
      <c r="AC634" s="412"/>
      <c r="AD634" s="412"/>
    </row>
    <row r="635" spans="2:30" ht="12.75" customHeight="1">
      <c r="B635" s="412"/>
      <c r="C635" s="412"/>
      <c r="D635" s="412"/>
      <c r="E635" s="412"/>
      <c r="F635" s="412"/>
      <c r="G635" s="412"/>
      <c r="H635" s="412"/>
      <c r="I635" s="412"/>
      <c r="J635" s="412"/>
      <c r="K635" s="412"/>
      <c r="L635" s="412"/>
      <c r="M635" s="412"/>
      <c r="N635" s="412"/>
      <c r="O635" s="412"/>
      <c r="P635" s="412"/>
      <c r="Q635" s="412"/>
      <c r="R635" s="412"/>
      <c r="S635" s="412"/>
      <c r="T635" s="412"/>
      <c r="U635" s="412"/>
      <c r="V635" s="412"/>
      <c r="W635" s="412"/>
      <c r="X635" s="412"/>
      <c r="Y635" s="412"/>
      <c r="Z635" s="412"/>
      <c r="AA635" s="412"/>
      <c r="AB635" s="412"/>
      <c r="AC635" s="412"/>
      <c r="AD635" s="412"/>
    </row>
    <row r="636" spans="2:30" ht="12.75" customHeight="1">
      <c r="B636" s="412"/>
      <c r="C636" s="412"/>
      <c r="D636" s="412"/>
      <c r="E636" s="412"/>
      <c r="F636" s="412"/>
      <c r="G636" s="412"/>
      <c r="H636" s="412"/>
      <c r="I636" s="412"/>
      <c r="J636" s="412"/>
      <c r="K636" s="412"/>
      <c r="L636" s="412"/>
      <c r="M636" s="412"/>
      <c r="N636" s="412"/>
      <c r="O636" s="412"/>
      <c r="P636" s="412"/>
      <c r="Q636" s="412"/>
      <c r="R636" s="412"/>
      <c r="S636" s="412"/>
      <c r="T636" s="412"/>
      <c r="U636" s="412"/>
      <c r="V636" s="412"/>
      <c r="W636" s="412"/>
      <c r="X636" s="412"/>
      <c r="Y636" s="412"/>
      <c r="Z636" s="412"/>
      <c r="AA636" s="412"/>
      <c r="AB636" s="412"/>
      <c r="AC636" s="412"/>
      <c r="AD636" s="412"/>
    </row>
    <row r="637" spans="2:30" ht="12.75" customHeight="1">
      <c r="B637" s="412"/>
      <c r="C637" s="412"/>
      <c r="D637" s="412"/>
      <c r="E637" s="412"/>
      <c r="F637" s="412"/>
      <c r="G637" s="412"/>
      <c r="H637" s="412"/>
      <c r="I637" s="412"/>
      <c r="J637" s="412"/>
      <c r="K637" s="412"/>
      <c r="L637" s="412"/>
      <c r="M637" s="412"/>
      <c r="N637" s="412"/>
      <c r="O637" s="412"/>
      <c r="P637" s="412"/>
      <c r="Q637" s="412"/>
      <c r="R637" s="412"/>
      <c r="S637" s="412"/>
      <c r="T637" s="412"/>
      <c r="U637" s="412"/>
      <c r="V637" s="412"/>
      <c r="W637" s="412"/>
      <c r="X637" s="412"/>
      <c r="Y637" s="412"/>
      <c r="Z637" s="412"/>
      <c r="AA637" s="412"/>
      <c r="AB637" s="412"/>
      <c r="AC637" s="412"/>
      <c r="AD637" s="412"/>
    </row>
    <row r="638" spans="2:30" ht="12.75" customHeight="1">
      <c r="B638" s="412"/>
      <c r="C638" s="412"/>
      <c r="D638" s="412"/>
      <c r="E638" s="412"/>
      <c r="F638" s="412"/>
      <c r="G638" s="412"/>
      <c r="H638" s="412"/>
      <c r="I638" s="412"/>
      <c r="J638" s="412"/>
      <c r="K638" s="412"/>
      <c r="L638" s="412"/>
      <c r="M638" s="412"/>
      <c r="N638" s="412"/>
      <c r="O638" s="412"/>
      <c r="P638" s="412"/>
      <c r="Q638" s="412"/>
      <c r="R638" s="412"/>
      <c r="S638" s="412"/>
      <c r="T638" s="412"/>
      <c r="U638" s="412"/>
      <c r="V638" s="412"/>
      <c r="W638" s="412"/>
      <c r="X638" s="412"/>
      <c r="Y638" s="412"/>
      <c r="Z638" s="412"/>
      <c r="AA638" s="412"/>
      <c r="AB638" s="412"/>
      <c r="AC638" s="412"/>
      <c r="AD638" s="412"/>
    </row>
    <row r="639" spans="2:30" ht="12.75" customHeight="1">
      <c r="B639" s="412"/>
      <c r="C639" s="412"/>
      <c r="D639" s="412"/>
      <c r="E639" s="412"/>
      <c r="F639" s="412"/>
      <c r="G639" s="412"/>
      <c r="H639" s="412"/>
      <c r="I639" s="412"/>
      <c r="J639" s="412"/>
      <c r="K639" s="412"/>
      <c r="L639" s="412"/>
      <c r="M639" s="412"/>
      <c r="N639" s="412"/>
      <c r="O639" s="412"/>
      <c r="P639" s="412"/>
      <c r="Q639" s="412"/>
      <c r="R639" s="412"/>
      <c r="S639" s="412"/>
      <c r="T639" s="412"/>
      <c r="U639" s="412"/>
      <c r="V639" s="412"/>
      <c r="W639" s="412"/>
      <c r="X639" s="412"/>
      <c r="Y639" s="412"/>
      <c r="Z639" s="412"/>
      <c r="AA639" s="412"/>
      <c r="AB639" s="412"/>
      <c r="AC639" s="412"/>
      <c r="AD639" s="412"/>
    </row>
    <row r="640" spans="2:30" ht="12.75" customHeight="1">
      <c r="B640" s="412"/>
      <c r="C640" s="412"/>
      <c r="D640" s="412"/>
      <c r="E640" s="412"/>
      <c r="F640" s="412"/>
      <c r="G640" s="412"/>
      <c r="H640" s="412"/>
      <c r="I640" s="412"/>
      <c r="J640" s="412"/>
      <c r="K640" s="412"/>
      <c r="L640" s="412"/>
      <c r="M640" s="412"/>
      <c r="N640" s="412"/>
      <c r="O640" s="412"/>
      <c r="P640" s="412"/>
      <c r="Q640" s="412"/>
      <c r="R640" s="412"/>
      <c r="S640" s="412"/>
      <c r="T640" s="412"/>
      <c r="U640" s="412"/>
      <c r="V640" s="412"/>
      <c r="W640" s="412"/>
      <c r="X640" s="412"/>
      <c r="Y640" s="412"/>
      <c r="Z640" s="412"/>
      <c r="AA640" s="412"/>
      <c r="AB640" s="412"/>
      <c r="AC640" s="412"/>
      <c r="AD640" s="412"/>
    </row>
    <row r="641" spans="2:30" ht="12.75" customHeight="1">
      <c r="B641" s="412"/>
      <c r="C641" s="412"/>
      <c r="D641" s="412"/>
      <c r="E641" s="412"/>
      <c r="F641" s="412"/>
      <c r="G641" s="412"/>
      <c r="H641" s="412"/>
      <c r="I641" s="412"/>
      <c r="J641" s="412"/>
      <c r="K641" s="412"/>
      <c r="L641" s="412"/>
      <c r="M641" s="412"/>
      <c r="N641" s="412"/>
      <c r="O641" s="412"/>
      <c r="P641" s="412"/>
      <c r="Q641" s="412"/>
      <c r="R641" s="412"/>
      <c r="S641" s="412"/>
      <c r="T641" s="412"/>
      <c r="U641" s="412"/>
      <c r="V641" s="412"/>
      <c r="W641" s="412"/>
      <c r="X641" s="412"/>
      <c r="Y641" s="412"/>
      <c r="Z641" s="412"/>
      <c r="AA641" s="412"/>
      <c r="AB641" s="412"/>
      <c r="AC641" s="412"/>
      <c r="AD641" s="412"/>
    </row>
    <row r="642" spans="2:30" ht="12.75" customHeight="1">
      <c r="B642" s="412"/>
      <c r="C642" s="412"/>
      <c r="D642" s="412"/>
      <c r="E642" s="412"/>
      <c r="F642" s="412"/>
      <c r="G642" s="412"/>
      <c r="H642" s="412"/>
      <c r="I642" s="412"/>
      <c r="J642" s="412"/>
      <c r="K642" s="412"/>
      <c r="L642" s="412"/>
      <c r="M642" s="412"/>
      <c r="N642" s="412"/>
      <c r="O642" s="412"/>
      <c r="P642" s="412"/>
      <c r="Q642" s="412"/>
      <c r="R642" s="412"/>
      <c r="S642" s="412"/>
      <c r="T642" s="412"/>
      <c r="U642" s="412"/>
      <c r="V642" s="412"/>
      <c r="W642" s="412"/>
      <c r="X642" s="412"/>
      <c r="Y642" s="412"/>
      <c r="Z642" s="412"/>
      <c r="AA642" s="412"/>
      <c r="AB642" s="412"/>
      <c r="AC642" s="412"/>
      <c r="AD642" s="412"/>
    </row>
    <row r="643" spans="2:30" ht="12.75" customHeight="1">
      <c r="B643" s="412"/>
      <c r="C643" s="412"/>
      <c r="D643" s="412"/>
      <c r="E643" s="412"/>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row>
    <row r="644" spans="2:30" ht="12.75" customHeight="1">
      <c r="B644" s="412"/>
      <c r="C644" s="412"/>
      <c r="D644" s="412"/>
      <c r="E644" s="412"/>
      <c r="F644" s="412"/>
      <c r="G644" s="412"/>
      <c r="H644" s="412"/>
      <c r="I644" s="412"/>
      <c r="J644" s="412"/>
      <c r="K644" s="412"/>
      <c r="L644" s="412"/>
      <c r="M644" s="412"/>
      <c r="N644" s="412"/>
      <c r="O644" s="412"/>
      <c r="P644" s="412"/>
      <c r="Q644" s="412"/>
      <c r="R644" s="412"/>
      <c r="S644" s="412"/>
      <c r="T644" s="412"/>
      <c r="U644" s="412"/>
      <c r="V644" s="412"/>
      <c r="W644" s="412"/>
      <c r="X644" s="412"/>
      <c r="Y644" s="412"/>
      <c r="Z644" s="412"/>
      <c r="AA644" s="412"/>
      <c r="AB644" s="412"/>
      <c r="AC644" s="412"/>
      <c r="AD644" s="412"/>
    </row>
    <row r="645" spans="2:30" ht="12.75" customHeight="1">
      <c r="B645" s="412"/>
      <c r="C645" s="412"/>
      <c r="D645" s="412"/>
      <c r="E645" s="412"/>
      <c r="F645" s="412"/>
      <c r="G645" s="412"/>
      <c r="H645" s="412"/>
      <c r="I645" s="412"/>
      <c r="J645" s="412"/>
      <c r="K645" s="412"/>
      <c r="L645" s="412"/>
      <c r="M645" s="412"/>
      <c r="N645" s="412"/>
      <c r="O645" s="412"/>
      <c r="P645" s="412"/>
      <c r="Q645" s="412"/>
      <c r="R645" s="412"/>
      <c r="S645" s="412"/>
      <c r="T645" s="412"/>
      <c r="U645" s="412"/>
      <c r="V645" s="412"/>
      <c r="W645" s="412"/>
      <c r="X645" s="412"/>
      <c r="Y645" s="412"/>
      <c r="Z645" s="412"/>
      <c r="AA645" s="412"/>
      <c r="AB645" s="412"/>
      <c r="AC645" s="412"/>
      <c r="AD645" s="412"/>
    </row>
    <row r="646" spans="2:30" ht="12.75" customHeight="1">
      <c r="B646" s="412"/>
      <c r="C646" s="412"/>
      <c r="D646" s="412"/>
      <c r="E646" s="412"/>
      <c r="F646" s="412"/>
      <c r="G646" s="412"/>
      <c r="H646" s="412"/>
      <c r="I646" s="412"/>
      <c r="J646" s="412"/>
      <c r="K646" s="412"/>
      <c r="L646" s="412"/>
      <c r="M646" s="412"/>
      <c r="N646" s="412"/>
      <c r="O646" s="412"/>
      <c r="P646" s="412"/>
      <c r="Q646" s="412"/>
      <c r="R646" s="412"/>
      <c r="S646" s="412"/>
      <c r="T646" s="412"/>
      <c r="U646" s="412"/>
      <c r="V646" s="412"/>
      <c r="W646" s="412"/>
      <c r="X646" s="412"/>
      <c r="Y646" s="412"/>
      <c r="Z646" s="412"/>
      <c r="AA646" s="412"/>
      <c r="AB646" s="412"/>
      <c r="AC646" s="412"/>
      <c r="AD646" s="412"/>
    </row>
    <row r="647" spans="2:30" ht="12.75" customHeight="1">
      <c r="B647" s="412"/>
      <c r="C647" s="412"/>
      <c r="D647" s="412"/>
      <c r="E647" s="412"/>
      <c r="F647" s="412"/>
      <c r="G647" s="412"/>
      <c r="H647" s="412"/>
      <c r="I647" s="412"/>
      <c r="J647" s="412"/>
      <c r="K647" s="412"/>
      <c r="L647" s="412"/>
      <c r="M647" s="412"/>
      <c r="N647" s="412"/>
      <c r="O647" s="412"/>
      <c r="P647" s="412"/>
      <c r="Q647" s="412"/>
      <c r="R647" s="412"/>
      <c r="S647" s="412"/>
      <c r="T647" s="412"/>
      <c r="U647" s="412"/>
      <c r="V647" s="412"/>
      <c r="W647" s="412"/>
      <c r="X647" s="412"/>
      <c r="Y647" s="412"/>
      <c r="Z647" s="412"/>
      <c r="AA647" s="412"/>
      <c r="AB647" s="412"/>
      <c r="AC647" s="412"/>
      <c r="AD647" s="412"/>
    </row>
    <row r="648" spans="2:30" ht="12.75" customHeight="1">
      <c r="B648" s="412"/>
      <c r="C648" s="412"/>
      <c r="D648" s="412"/>
      <c r="E648" s="412"/>
      <c r="F648" s="412"/>
      <c r="G648" s="412"/>
      <c r="H648" s="412"/>
      <c r="I648" s="412"/>
      <c r="J648" s="412"/>
      <c r="K648" s="412"/>
      <c r="L648" s="412"/>
      <c r="M648" s="412"/>
      <c r="N648" s="412"/>
      <c r="O648" s="412"/>
      <c r="P648" s="412"/>
      <c r="Q648" s="412"/>
      <c r="R648" s="412"/>
      <c r="S648" s="412"/>
      <c r="T648" s="412"/>
      <c r="U648" s="412"/>
      <c r="V648" s="412"/>
      <c r="W648" s="412"/>
      <c r="X648" s="412"/>
      <c r="Y648" s="412"/>
      <c r="Z648" s="412"/>
      <c r="AA648" s="412"/>
      <c r="AB648" s="412"/>
      <c r="AC648" s="412"/>
      <c r="AD648" s="412"/>
    </row>
    <row r="649" spans="2:30" ht="12.75" customHeight="1">
      <c r="B649" s="412"/>
      <c r="C649" s="412"/>
      <c r="D649" s="412"/>
      <c r="E649" s="412"/>
      <c r="F649" s="412"/>
      <c r="G649" s="412"/>
      <c r="H649" s="412"/>
      <c r="I649" s="412"/>
      <c r="J649" s="412"/>
      <c r="K649" s="412"/>
      <c r="L649" s="412"/>
      <c r="M649" s="412"/>
      <c r="N649" s="412"/>
      <c r="O649" s="412"/>
      <c r="P649" s="412"/>
      <c r="Q649" s="412"/>
      <c r="R649" s="412"/>
      <c r="S649" s="412"/>
      <c r="T649" s="412"/>
      <c r="U649" s="412"/>
      <c r="V649" s="412"/>
      <c r="W649" s="412"/>
      <c r="X649" s="412"/>
      <c r="Y649" s="412"/>
      <c r="Z649" s="412"/>
      <c r="AA649" s="412"/>
      <c r="AB649" s="412"/>
      <c r="AC649" s="412"/>
      <c r="AD649" s="412"/>
    </row>
    <row r="650" spans="2:30" ht="12.75" customHeight="1">
      <c r="B650" s="412"/>
      <c r="C650" s="412"/>
      <c r="D650" s="412"/>
      <c r="E650" s="412"/>
      <c r="F650" s="412"/>
      <c r="G650" s="412"/>
      <c r="H650" s="412"/>
      <c r="I650" s="412"/>
      <c r="J650" s="412"/>
      <c r="K650" s="412"/>
      <c r="L650" s="412"/>
      <c r="M650" s="412"/>
      <c r="N650" s="412"/>
      <c r="O650" s="412"/>
      <c r="P650" s="412"/>
      <c r="Q650" s="412"/>
      <c r="R650" s="412"/>
      <c r="S650" s="412"/>
      <c r="T650" s="412"/>
      <c r="U650" s="412"/>
      <c r="V650" s="412"/>
      <c r="W650" s="412"/>
      <c r="X650" s="412"/>
      <c r="Y650" s="412"/>
      <c r="Z650" s="412"/>
      <c r="AA650" s="412"/>
      <c r="AB650" s="412"/>
      <c r="AC650" s="412"/>
      <c r="AD650" s="412"/>
    </row>
    <row r="651" spans="2:30" ht="12.75" customHeight="1">
      <c r="B651" s="412"/>
      <c r="C651" s="412"/>
      <c r="D651" s="412"/>
      <c r="E651" s="412"/>
      <c r="F651" s="412"/>
      <c r="G651" s="412"/>
      <c r="H651" s="412"/>
      <c r="I651" s="412"/>
      <c r="J651" s="412"/>
      <c r="K651" s="412"/>
      <c r="L651" s="412"/>
      <c r="M651" s="412"/>
      <c r="N651" s="412"/>
      <c r="O651" s="412"/>
      <c r="P651" s="412"/>
      <c r="Q651" s="412"/>
      <c r="R651" s="412"/>
      <c r="S651" s="412"/>
      <c r="T651" s="412"/>
      <c r="U651" s="412"/>
      <c r="V651" s="412"/>
      <c r="W651" s="412"/>
      <c r="X651" s="412"/>
      <c r="Y651" s="412"/>
      <c r="Z651" s="412"/>
      <c r="AA651" s="412"/>
      <c r="AB651" s="412"/>
      <c r="AC651" s="412"/>
      <c r="AD651" s="412"/>
    </row>
    <row r="652" spans="2:30" ht="12.75" customHeight="1">
      <c r="B652" s="412"/>
      <c r="C652" s="412"/>
      <c r="D652" s="412"/>
      <c r="E652" s="412"/>
      <c r="F652" s="412"/>
      <c r="G652" s="412"/>
      <c r="H652" s="412"/>
      <c r="I652" s="412"/>
      <c r="J652" s="412"/>
      <c r="K652" s="412"/>
      <c r="L652" s="412"/>
      <c r="M652" s="412"/>
      <c r="N652" s="412"/>
      <c r="O652" s="412"/>
      <c r="P652" s="412"/>
      <c r="Q652" s="412"/>
      <c r="R652" s="412"/>
      <c r="S652" s="412"/>
      <c r="T652" s="412"/>
      <c r="U652" s="412"/>
      <c r="V652" s="412"/>
      <c r="W652" s="412"/>
      <c r="X652" s="412"/>
      <c r="Y652" s="412"/>
      <c r="Z652" s="412"/>
      <c r="AA652" s="412"/>
      <c r="AB652" s="412"/>
      <c r="AC652" s="412"/>
      <c r="AD652" s="412"/>
    </row>
    <row r="653" spans="2:30" ht="12.75" customHeight="1">
      <c r="B653" s="412"/>
      <c r="C653" s="412"/>
      <c r="D653" s="412"/>
      <c r="E653" s="412"/>
      <c r="F653" s="412"/>
      <c r="G653" s="412"/>
      <c r="H653" s="412"/>
      <c r="I653" s="412"/>
      <c r="J653" s="412"/>
      <c r="K653" s="412"/>
      <c r="L653" s="412"/>
      <c r="M653" s="412"/>
      <c r="N653" s="412"/>
      <c r="O653" s="412"/>
      <c r="P653" s="412"/>
      <c r="Q653" s="412"/>
      <c r="R653" s="412"/>
      <c r="S653" s="412"/>
      <c r="T653" s="412"/>
      <c r="U653" s="412"/>
      <c r="V653" s="412"/>
      <c r="W653" s="412"/>
      <c r="X653" s="412"/>
      <c r="Y653" s="412"/>
      <c r="Z653" s="412"/>
      <c r="AA653" s="412"/>
      <c r="AB653" s="412"/>
      <c r="AC653" s="412"/>
      <c r="AD653" s="412"/>
    </row>
    <row r="654" spans="2:30" ht="12.75" customHeight="1">
      <c r="B654" s="412"/>
      <c r="C654" s="412"/>
      <c r="D654" s="412"/>
      <c r="E654" s="412"/>
      <c r="F654" s="412"/>
      <c r="G654" s="412"/>
      <c r="H654" s="412"/>
      <c r="I654" s="412"/>
      <c r="J654" s="412"/>
      <c r="K654" s="412"/>
      <c r="L654" s="412"/>
      <c r="M654" s="412"/>
      <c r="N654" s="412"/>
      <c r="O654" s="412"/>
      <c r="P654" s="412"/>
      <c r="Q654" s="412"/>
      <c r="R654" s="412"/>
      <c r="S654" s="412"/>
      <c r="T654" s="412"/>
      <c r="U654" s="412"/>
      <c r="V654" s="412"/>
      <c r="W654" s="412"/>
      <c r="X654" s="412"/>
      <c r="Y654" s="412"/>
      <c r="Z654" s="412"/>
      <c r="AA654" s="412"/>
      <c r="AB654" s="412"/>
      <c r="AC654" s="412"/>
      <c r="AD654" s="412"/>
    </row>
    <row r="655" spans="2:30" ht="12.75" customHeight="1">
      <c r="B655" s="412"/>
      <c r="C655" s="412"/>
      <c r="D655" s="412"/>
      <c r="E655" s="412"/>
      <c r="F655" s="412"/>
      <c r="G655" s="412"/>
      <c r="H655" s="412"/>
      <c r="I655" s="412"/>
      <c r="J655" s="412"/>
      <c r="K655" s="412"/>
      <c r="L655" s="412"/>
      <c r="M655" s="412"/>
      <c r="N655" s="412"/>
      <c r="O655" s="412"/>
      <c r="P655" s="412"/>
      <c r="Q655" s="412"/>
      <c r="R655" s="412"/>
      <c r="S655" s="412"/>
      <c r="T655" s="412"/>
      <c r="U655" s="412"/>
      <c r="V655" s="412"/>
      <c r="W655" s="412"/>
      <c r="X655" s="412"/>
      <c r="Y655" s="412"/>
      <c r="Z655" s="412"/>
      <c r="AA655" s="412"/>
      <c r="AB655" s="412"/>
      <c r="AC655" s="412"/>
      <c r="AD655" s="412"/>
    </row>
    <row r="656" spans="2:30" ht="12.75" customHeight="1">
      <c r="B656" s="412"/>
      <c r="C656" s="412"/>
      <c r="D656" s="412"/>
      <c r="E656" s="412"/>
      <c r="F656" s="412"/>
      <c r="G656" s="412"/>
      <c r="H656" s="412"/>
      <c r="I656" s="412"/>
      <c r="J656" s="412"/>
      <c r="K656" s="412"/>
      <c r="L656" s="412"/>
      <c r="M656" s="412"/>
      <c r="N656" s="412"/>
      <c r="O656" s="412"/>
      <c r="P656" s="412"/>
      <c r="Q656" s="412"/>
      <c r="R656" s="412"/>
      <c r="S656" s="412"/>
      <c r="T656" s="412"/>
      <c r="U656" s="412"/>
      <c r="V656" s="412"/>
      <c r="W656" s="412"/>
      <c r="X656" s="412"/>
      <c r="Y656" s="412"/>
      <c r="Z656" s="412"/>
      <c r="AA656" s="412"/>
      <c r="AB656" s="412"/>
      <c r="AC656" s="412"/>
      <c r="AD656" s="412"/>
    </row>
    <row r="657" spans="2:30" ht="12.75" customHeight="1">
      <c r="B657" s="412"/>
      <c r="C657" s="412"/>
      <c r="D657" s="412"/>
      <c r="E657" s="412"/>
      <c r="F657" s="412"/>
      <c r="G657" s="412"/>
      <c r="H657" s="412"/>
      <c r="I657" s="412"/>
      <c r="J657" s="412"/>
      <c r="K657" s="412"/>
      <c r="L657" s="412"/>
      <c r="M657" s="412"/>
      <c r="N657" s="412"/>
      <c r="O657" s="412"/>
      <c r="P657" s="412"/>
      <c r="Q657" s="412"/>
      <c r="R657" s="412"/>
      <c r="S657" s="412"/>
      <c r="T657" s="412"/>
      <c r="U657" s="412"/>
      <c r="V657" s="412"/>
      <c r="W657" s="412"/>
      <c r="X657" s="412"/>
      <c r="Y657" s="412"/>
      <c r="Z657" s="412"/>
      <c r="AA657" s="412"/>
      <c r="AB657" s="412"/>
      <c r="AC657" s="412"/>
      <c r="AD657" s="412"/>
    </row>
    <row r="658" spans="2:30" ht="12.75" customHeight="1">
      <c r="B658" s="412"/>
      <c r="C658" s="412"/>
      <c r="D658" s="412"/>
      <c r="E658" s="412"/>
      <c r="F658" s="412"/>
      <c r="G658" s="412"/>
      <c r="H658" s="412"/>
      <c r="I658" s="412"/>
      <c r="J658" s="412"/>
      <c r="K658" s="412"/>
      <c r="L658" s="412"/>
      <c r="M658" s="412"/>
      <c r="N658" s="412"/>
      <c r="O658" s="412"/>
      <c r="P658" s="412"/>
      <c r="Q658" s="412"/>
      <c r="R658" s="412"/>
      <c r="S658" s="412"/>
      <c r="T658" s="412"/>
      <c r="U658" s="412"/>
      <c r="V658" s="412"/>
      <c r="W658" s="412"/>
      <c r="X658" s="412"/>
      <c r="Y658" s="412"/>
      <c r="Z658" s="412"/>
      <c r="AA658" s="412"/>
      <c r="AB658" s="412"/>
      <c r="AC658" s="412"/>
      <c r="AD658" s="412"/>
    </row>
    <row r="659" spans="2:30" ht="12.75" customHeight="1">
      <c r="B659" s="412"/>
      <c r="C659" s="412"/>
      <c r="D659" s="412"/>
      <c r="E659" s="412"/>
      <c r="F659" s="412"/>
      <c r="G659" s="412"/>
      <c r="H659" s="412"/>
      <c r="I659" s="412"/>
      <c r="J659" s="412"/>
      <c r="K659" s="412"/>
      <c r="L659" s="412"/>
      <c r="M659" s="412"/>
      <c r="N659" s="412"/>
      <c r="O659" s="412"/>
      <c r="P659" s="412"/>
      <c r="Q659" s="412"/>
      <c r="R659" s="412"/>
      <c r="S659" s="412"/>
      <c r="T659" s="412"/>
      <c r="U659" s="412"/>
      <c r="V659" s="412"/>
      <c r="W659" s="412"/>
      <c r="X659" s="412"/>
      <c r="Y659" s="412"/>
      <c r="Z659" s="412"/>
      <c r="AA659" s="412"/>
      <c r="AB659" s="412"/>
      <c r="AC659" s="412"/>
      <c r="AD659" s="412"/>
    </row>
    <row r="660" spans="2:30" ht="12.75" customHeight="1">
      <c r="B660" s="412"/>
      <c r="C660" s="412"/>
      <c r="D660" s="412"/>
      <c r="E660" s="412"/>
      <c r="F660" s="412"/>
      <c r="G660" s="412"/>
      <c r="H660" s="412"/>
      <c r="I660" s="412"/>
      <c r="J660" s="412"/>
      <c r="K660" s="412"/>
      <c r="L660" s="412"/>
      <c r="M660" s="412"/>
      <c r="N660" s="412"/>
      <c r="O660" s="412"/>
      <c r="P660" s="412"/>
      <c r="Q660" s="412"/>
      <c r="R660" s="412"/>
      <c r="S660" s="412"/>
      <c r="T660" s="412"/>
      <c r="U660" s="412"/>
      <c r="V660" s="412"/>
      <c r="W660" s="412"/>
      <c r="X660" s="412"/>
      <c r="Y660" s="412"/>
      <c r="Z660" s="412"/>
      <c r="AA660" s="412"/>
      <c r="AB660" s="412"/>
      <c r="AC660" s="412"/>
      <c r="AD660" s="412"/>
    </row>
    <row r="661" spans="2:30" ht="12.75" customHeight="1">
      <c r="B661" s="412"/>
      <c r="C661" s="412"/>
      <c r="D661" s="412"/>
      <c r="E661" s="412"/>
      <c r="F661" s="412"/>
      <c r="G661" s="412"/>
      <c r="H661" s="412"/>
      <c r="I661" s="412"/>
      <c r="J661" s="412"/>
      <c r="K661" s="412"/>
      <c r="L661" s="412"/>
      <c r="M661" s="412"/>
      <c r="N661" s="412"/>
      <c r="O661" s="412"/>
      <c r="P661" s="412"/>
      <c r="Q661" s="412"/>
      <c r="R661" s="412"/>
      <c r="S661" s="412"/>
      <c r="T661" s="412"/>
      <c r="U661" s="412"/>
      <c r="V661" s="412"/>
      <c r="W661" s="412"/>
      <c r="X661" s="412"/>
      <c r="Y661" s="412"/>
      <c r="Z661" s="412"/>
      <c r="AA661" s="412"/>
      <c r="AB661" s="412"/>
      <c r="AC661" s="412"/>
      <c r="AD661" s="412"/>
    </row>
    <row r="662" spans="2:30" ht="12.75" customHeight="1">
      <c r="B662" s="412"/>
      <c r="C662" s="412"/>
      <c r="D662" s="412"/>
      <c r="E662" s="412"/>
      <c r="F662" s="412"/>
      <c r="G662" s="412"/>
      <c r="H662" s="412"/>
      <c r="I662" s="412"/>
      <c r="J662" s="412"/>
      <c r="K662" s="412"/>
      <c r="L662" s="412"/>
      <c r="M662" s="412"/>
      <c r="N662" s="412"/>
      <c r="O662" s="412"/>
      <c r="P662" s="412"/>
      <c r="Q662" s="412"/>
      <c r="R662" s="412"/>
      <c r="S662" s="412"/>
      <c r="T662" s="412"/>
      <c r="U662" s="412"/>
      <c r="V662" s="412"/>
      <c r="W662" s="412"/>
      <c r="X662" s="412"/>
      <c r="Y662" s="412"/>
      <c r="Z662" s="412"/>
      <c r="AA662" s="412"/>
      <c r="AB662" s="412"/>
      <c r="AC662" s="412"/>
      <c r="AD662" s="412"/>
    </row>
    <row r="663" spans="2:30" ht="12.75" customHeight="1">
      <c r="B663" s="412"/>
      <c r="C663" s="412"/>
      <c r="D663" s="412"/>
      <c r="E663" s="412"/>
      <c r="F663" s="412"/>
      <c r="G663" s="412"/>
      <c r="H663" s="412"/>
      <c r="I663" s="412"/>
      <c r="J663" s="412"/>
      <c r="K663" s="412"/>
      <c r="L663" s="412"/>
      <c r="M663" s="412"/>
      <c r="N663" s="412"/>
      <c r="O663" s="412"/>
      <c r="P663" s="412"/>
      <c r="Q663" s="412"/>
      <c r="R663" s="412"/>
      <c r="S663" s="412"/>
      <c r="T663" s="412"/>
      <c r="U663" s="412"/>
      <c r="V663" s="412"/>
      <c r="W663" s="412"/>
      <c r="X663" s="412"/>
      <c r="Y663" s="412"/>
      <c r="Z663" s="412"/>
      <c r="AA663" s="412"/>
      <c r="AB663" s="412"/>
      <c r="AC663" s="412"/>
      <c r="AD663" s="412"/>
    </row>
    <row r="664" spans="2:30" ht="12.75" customHeight="1">
      <c r="B664" s="412"/>
      <c r="C664" s="412"/>
      <c r="D664" s="412"/>
      <c r="E664" s="412"/>
      <c r="F664" s="412"/>
      <c r="G664" s="412"/>
      <c r="H664" s="412"/>
      <c r="I664" s="412"/>
      <c r="J664" s="412"/>
      <c r="K664" s="412"/>
      <c r="L664" s="412"/>
      <c r="M664" s="412"/>
      <c r="N664" s="412"/>
      <c r="O664" s="412"/>
      <c r="P664" s="412"/>
      <c r="Q664" s="412"/>
      <c r="R664" s="412"/>
      <c r="S664" s="412"/>
      <c r="T664" s="412"/>
      <c r="U664" s="412"/>
      <c r="V664" s="412"/>
      <c r="W664" s="412"/>
      <c r="X664" s="412"/>
      <c r="Y664" s="412"/>
      <c r="Z664" s="412"/>
      <c r="AA664" s="412"/>
      <c r="AB664" s="412"/>
      <c r="AC664" s="412"/>
      <c r="AD664" s="412"/>
    </row>
    <row r="665" spans="2:30" ht="12.75" customHeight="1">
      <c r="B665" s="412"/>
      <c r="C665" s="412"/>
      <c r="D665" s="412"/>
      <c r="E665" s="412"/>
      <c r="F665" s="412"/>
      <c r="G665" s="412"/>
      <c r="H665" s="412"/>
      <c r="I665" s="412"/>
      <c r="J665" s="412"/>
      <c r="K665" s="412"/>
      <c r="L665" s="412"/>
      <c r="M665" s="412"/>
      <c r="N665" s="412"/>
      <c r="O665" s="412"/>
      <c r="P665" s="412"/>
      <c r="Q665" s="412"/>
      <c r="R665" s="412"/>
      <c r="S665" s="412"/>
      <c r="T665" s="412"/>
      <c r="U665" s="412"/>
      <c r="V665" s="412"/>
      <c r="W665" s="412"/>
      <c r="X665" s="412"/>
      <c r="Y665" s="412"/>
      <c r="Z665" s="412"/>
      <c r="AA665" s="412"/>
      <c r="AB665" s="412"/>
      <c r="AC665" s="412"/>
      <c r="AD665" s="412"/>
    </row>
    <row r="666" spans="2:30" ht="12.75" customHeight="1">
      <c r="B666" s="412"/>
      <c r="C666" s="412"/>
      <c r="D666" s="412"/>
      <c r="E666" s="412"/>
      <c r="F666" s="412"/>
      <c r="G666" s="412"/>
      <c r="H666" s="412"/>
      <c r="I666" s="412"/>
      <c r="J666" s="412"/>
      <c r="K666" s="412"/>
      <c r="L666" s="412"/>
      <c r="M666" s="412"/>
      <c r="N666" s="412"/>
      <c r="O666" s="412"/>
      <c r="P666" s="412"/>
      <c r="Q666" s="412"/>
      <c r="R666" s="412"/>
      <c r="S666" s="412"/>
      <c r="T666" s="412"/>
      <c r="U666" s="412"/>
      <c r="V666" s="412"/>
      <c r="W666" s="412"/>
      <c r="X666" s="412"/>
      <c r="Y666" s="412"/>
      <c r="Z666" s="412"/>
      <c r="AA666" s="412"/>
      <c r="AB666" s="412"/>
      <c r="AC666" s="412"/>
      <c r="AD666" s="412"/>
    </row>
    <row r="667" spans="2:30" ht="12.75" customHeight="1">
      <c r="B667" s="412"/>
      <c r="C667" s="412"/>
      <c r="D667" s="412"/>
      <c r="E667" s="412"/>
      <c r="F667" s="412"/>
      <c r="G667" s="412"/>
      <c r="H667" s="412"/>
      <c r="I667" s="412"/>
      <c r="J667" s="412"/>
      <c r="K667" s="412"/>
      <c r="L667" s="412"/>
      <c r="M667" s="412"/>
      <c r="N667" s="412"/>
      <c r="O667" s="412"/>
      <c r="P667" s="412"/>
      <c r="Q667" s="412"/>
      <c r="R667" s="412"/>
      <c r="S667" s="412"/>
      <c r="T667" s="412"/>
      <c r="U667" s="412"/>
      <c r="V667" s="412"/>
      <c r="W667" s="412"/>
      <c r="X667" s="412"/>
      <c r="Y667" s="412"/>
      <c r="Z667" s="412"/>
      <c r="AA667" s="412"/>
      <c r="AB667" s="412"/>
      <c r="AC667" s="412"/>
      <c r="AD667" s="412"/>
    </row>
    <row r="668" spans="2:30" ht="12.75" customHeight="1">
      <c r="B668" s="412"/>
      <c r="C668" s="412"/>
      <c r="D668" s="412"/>
      <c r="E668" s="412"/>
      <c r="F668" s="412"/>
      <c r="G668" s="412"/>
      <c r="H668" s="412"/>
      <c r="I668" s="412"/>
      <c r="J668" s="412"/>
      <c r="K668" s="412"/>
      <c r="L668" s="412"/>
      <c r="M668" s="412"/>
      <c r="N668" s="412"/>
      <c r="O668" s="412"/>
      <c r="P668" s="412"/>
      <c r="Q668" s="412"/>
      <c r="R668" s="412"/>
      <c r="S668" s="412"/>
      <c r="T668" s="412"/>
      <c r="U668" s="412"/>
      <c r="V668" s="412"/>
      <c r="W668" s="412"/>
      <c r="X668" s="412"/>
      <c r="Y668" s="412"/>
      <c r="Z668" s="412"/>
      <c r="AA668" s="412"/>
      <c r="AB668" s="412"/>
      <c r="AC668" s="412"/>
      <c r="AD668" s="412"/>
    </row>
    <row r="669" spans="2:30" ht="12.75" customHeight="1">
      <c r="B669" s="412"/>
      <c r="C669" s="412"/>
      <c r="D669" s="412"/>
      <c r="E669" s="412"/>
      <c r="F669" s="412"/>
      <c r="G669" s="412"/>
      <c r="H669" s="412"/>
      <c r="I669" s="412"/>
      <c r="J669" s="412"/>
      <c r="K669" s="412"/>
      <c r="L669" s="412"/>
      <c r="M669" s="412"/>
      <c r="N669" s="412"/>
      <c r="O669" s="412"/>
      <c r="P669" s="412"/>
      <c r="Q669" s="412"/>
      <c r="R669" s="412"/>
      <c r="S669" s="412"/>
      <c r="T669" s="412"/>
      <c r="U669" s="412"/>
      <c r="V669" s="412"/>
      <c r="W669" s="412"/>
      <c r="X669" s="412"/>
      <c r="Y669" s="412"/>
      <c r="Z669" s="412"/>
      <c r="AA669" s="412"/>
      <c r="AB669" s="412"/>
      <c r="AC669" s="412"/>
      <c r="AD669" s="412"/>
    </row>
    <row r="670" spans="2:30" ht="12.75" customHeight="1">
      <c r="B670" s="412"/>
      <c r="C670" s="412"/>
      <c r="D670" s="412"/>
      <c r="E670" s="412"/>
      <c r="F670" s="412"/>
      <c r="G670" s="412"/>
      <c r="H670" s="412"/>
      <c r="I670" s="412"/>
      <c r="J670" s="412"/>
      <c r="K670" s="412"/>
      <c r="L670" s="412"/>
      <c r="M670" s="412"/>
      <c r="N670" s="412"/>
      <c r="O670" s="412"/>
      <c r="P670" s="412"/>
      <c r="Q670" s="412"/>
      <c r="R670" s="412"/>
      <c r="S670" s="412"/>
      <c r="T670" s="412"/>
      <c r="U670" s="412"/>
      <c r="V670" s="412"/>
      <c r="W670" s="412"/>
      <c r="X670" s="412"/>
      <c r="Y670" s="412"/>
      <c r="Z670" s="412"/>
      <c r="AA670" s="412"/>
      <c r="AB670" s="412"/>
      <c r="AC670" s="412"/>
      <c r="AD670" s="412"/>
    </row>
    <row r="671" spans="2:30" ht="12.75" customHeight="1">
      <c r="B671" s="412"/>
      <c r="C671" s="412"/>
      <c r="D671" s="412"/>
      <c r="E671" s="412"/>
      <c r="F671" s="412"/>
      <c r="G671" s="412"/>
      <c r="H671" s="412"/>
      <c r="I671" s="412"/>
      <c r="J671" s="412"/>
      <c r="K671" s="412"/>
      <c r="L671" s="412"/>
      <c r="M671" s="412"/>
      <c r="N671" s="412"/>
      <c r="O671" s="412"/>
      <c r="P671" s="412"/>
      <c r="Q671" s="412"/>
      <c r="R671" s="412"/>
      <c r="S671" s="412"/>
      <c r="T671" s="412"/>
      <c r="U671" s="412"/>
      <c r="V671" s="412"/>
      <c r="W671" s="412"/>
      <c r="X671" s="412"/>
      <c r="Y671" s="412"/>
      <c r="Z671" s="412"/>
      <c r="AA671" s="412"/>
      <c r="AB671" s="412"/>
      <c r="AC671" s="412"/>
      <c r="AD671" s="412"/>
    </row>
    <row r="672" spans="2:30" ht="12.75" customHeight="1">
      <c r="B672" s="412"/>
      <c r="C672" s="412"/>
      <c r="D672" s="412"/>
      <c r="E672" s="412"/>
      <c r="F672" s="412"/>
      <c r="G672" s="412"/>
      <c r="H672" s="412"/>
      <c r="I672" s="412"/>
      <c r="J672" s="412"/>
      <c r="K672" s="412"/>
      <c r="L672" s="412"/>
      <c r="M672" s="412"/>
      <c r="N672" s="412"/>
      <c r="O672" s="412"/>
      <c r="P672" s="412"/>
      <c r="Q672" s="412"/>
      <c r="R672" s="412"/>
      <c r="S672" s="412"/>
      <c r="T672" s="412"/>
      <c r="U672" s="412"/>
      <c r="V672" s="412"/>
      <c r="W672" s="412"/>
      <c r="X672" s="412"/>
      <c r="Y672" s="412"/>
      <c r="Z672" s="412"/>
      <c r="AA672" s="412"/>
      <c r="AB672" s="412"/>
      <c r="AC672" s="412"/>
      <c r="AD672" s="412"/>
    </row>
    <row r="673" spans="2:30" ht="12.75" customHeight="1">
      <c r="B673" s="412"/>
      <c r="C673" s="412"/>
      <c r="D673" s="412"/>
      <c r="E673" s="412"/>
      <c r="F673" s="412"/>
      <c r="G673" s="412"/>
      <c r="H673" s="412"/>
      <c r="I673" s="412"/>
      <c r="J673" s="412"/>
      <c r="K673" s="412"/>
      <c r="L673" s="412"/>
      <c r="M673" s="412"/>
      <c r="N673" s="412"/>
      <c r="O673" s="412"/>
      <c r="P673" s="412"/>
      <c r="Q673" s="412"/>
      <c r="R673" s="412"/>
      <c r="S673" s="412"/>
      <c r="T673" s="412"/>
      <c r="U673" s="412"/>
      <c r="V673" s="412"/>
      <c r="W673" s="412"/>
      <c r="X673" s="412"/>
      <c r="Y673" s="412"/>
      <c r="Z673" s="412"/>
      <c r="AA673" s="412"/>
      <c r="AB673" s="412"/>
      <c r="AC673" s="412"/>
      <c r="AD673" s="412"/>
    </row>
    <row r="674" spans="2:30" ht="12.75" customHeight="1">
      <c r="B674" s="412"/>
      <c r="C674" s="412"/>
      <c r="D674" s="412"/>
      <c r="E674" s="412"/>
      <c r="F674" s="412"/>
      <c r="G674" s="412"/>
      <c r="H674" s="412"/>
      <c r="I674" s="412"/>
      <c r="J674" s="412"/>
      <c r="K674" s="412"/>
      <c r="L674" s="412"/>
      <c r="M674" s="412"/>
      <c r="N674" s="412"/>
      <c r="O674" s="412"/>
      <c r="P674" s="412"/>
      <c r="Q674" s="412"/>
      <c r="R674" s="412"/>
      <c r="S674" s="412"/>
      <c r="T674" s="412"/>
      <c r="U674" s="412"/>
      <c r="V674" s="412"/>
      <c r="W674" s="412"/>
      <c r="X674" s="412"/>
      <c r="Y674" s="412"/>
      <c r="Z674" s="412"/>
      <c r="AA674" s="412"/>
      <c r="AB674" s="412"/>
      <c r="AC674" s="412"/>
      <c r="AD674" s="412"/>
    </row>
    <row r="675" spans="2:30" ht="12.75" customHeight="1">
      <c r="B675" s="412"/>
      <c r="C675" s="412"/>
      <c r="D675" s="412"/>
      <c r="E675" s="412"/>
      <c r="F675" s="412"/>
      <c r="G675" s="412"/>
      <c r="H675" s="412"/>
      <c r="I675" s="412"/>
      <c r="J675" s="412"/>
      <c r="K675" s="412"/>
      <c r="L675" s="412"/>
      <c r="M675" s="412"/>
      <c r="N675" s="412"/>
      <c r="O675" s="412"/>
      <c r="P675" s="412"/>
      <c r="Q675" s="412"/>
      <c r="R675" s="412"/>
      <c r="S675" s="412"/>
      <c r="T675" s="412"/>
      <c r="U675" s="412"/>
      <c r="V675" s="412"/>
      <c r="W675" s="412"/>
      <c r="X675" s="412"/>
      <c r="Y675" s="412"/>
      <c r="Z675" s="412"/>
      <c r="AA675" s="412"/>
      <c r="AB675" s="412"/>
      <c r="AC675" s="412"/>
      <c r="AD675" s="412"/>
    </row>
    <row r="676" spans="2:30" ht="12.75" customHeight="1">
      <c r="B676" s="412"/>
      <c r="C676" s="412"/>
      <c r="D676" s="412"/>
      <c r="E676" s="412"/>
      <c r="F676" s="412"/>
      <c r="G676" s="412"/>
      <c r="H676" s="412"/>
      <c r="I676" s="412"/>
      <c r="J676" s="412"/>
      <c r="K676" s="412"/>
      <c r="L676" s="412"/>
      <c r="M676" s="412"/>
      <c r="N676" s="412"/>
      <c r="O676" s="412"/>
      <c r="P676" s="412"/>
      <c r="Q676" s="412"/>
      <c r="R676" s="412"/>
      <c r="S676" s="412"/>
      <c r="T676" s="412"/>
      <c r="U676" s="412"/>
      <c r="V676" s="412"/>
      <c r="W676" s="412"/>
      <c r="X676" s="412"/>
      <c r="Y676" s="412"/>
      <c r="Z676" s="412"/>
      <c r="AA676" s="412"/>
      <c r="AB676" s="412"/>
      <c r="AC676" s="412"/>
      <c r="AD676" s="412"/>
    </row>
    <row r="677" spans="2:30" ht="12.75" customHeight="1">
      <c r="B677" s="412"/>
      <c r="C677" s="412"/>
      <c r="D677" s="412"/>
      <c r="E677" s="412"/>
      <c r="F677" s="412"/>
      <c r="G677" s="412"/>
      <c r="H677" s="412"/>
      <c r="I677" s="412"/>
      <c r="J677" s="412"/>
      <c r="K677" s="412"/>
      <c r="L677" s="412"/>
      <c r="M677" s="412"/>
      <c r="N677" s="412"/>
      <c r="O677" s="412"/>
      <c r="P677" s="412"/>
      <c r="Q677" s="412"/>
      <c r="R677" s="412"/>
      <c r="S677" s="412"/>
      <c r="T677" s="412"/>
      <c r="U677" s="412"/>
      <c r="V677" s="412"/>
      <c r="W677" s="412"/>
      <c r="X677" s="412"/>
      <c r="Y677" s="412"/>
      <c r="Z677" s="412"/>
      <c r="AA677" s="412"/>
      <c r="AB677" s="412"/>
      <c r="AC677" s="412"/>
      <c r="AD677" s="412"/>
    </row>
    <row r="678" spans="2:30" ht="12.75" customHeight="1">
      <c r="B678" s="412"/>
      <c r="C678" s="412"/>
      <c r="D678" s="412"/>
      <c r="E678" s="412"/>
      <c r="F678" s="412"/>
      <c r="G678" s="412"/>
      <c r="H678" s="412"/>
      <c r="I678" s="412"/>
      <c r="J678" s="412"/>
      <c r="K678" s="412"/>
      <c r="L678" s="412"/>
      <c r="M678" s="412"/>
      <c r="N678" s="412"/>
      <c r="O678" s="412"/>
      <c r="P678" s="412"/>
      <c r="Q678" s="412"/>
      <c r="R678" s="412"/>
      <c r="S678" s="412"/>
      <c r="T678" s="412"/>
      <c r="U678" s="412"/>
      <c r="V678" s="412"/>
      <c r="W678" s="412"/>
      <c r="X678" s="412"/>
      <c r="Y678" s="412"/>
      <c r="Z678" s="412"/>
      <c r="AA678" s="412"/>
      <c r="AB678" s="412"/>
      <c r="AC678" s="412"/>
      <c r="AD678" s="412"/>
    </row>
    <row r="679" spans="2:30" ht="12.75" customHeight="1">
      <c r="B679" s="412"/>
      <c r="C679" s="412"/>
      <c r="D679" s="412"/>
      <c r="E679" s="412"/>
      <c r="F679" s="412"/>
      <c r="G679" s="412"/>
      <c r="H679" s="412"/>
      <c r="I679" s="412"/>
      <c r="J679" s="412"/>
      <c r="K679" s="412"/>
      <c r="L679" s="412"/>
      <c r="M679" s="412"/>
      <c r="N679" s="412"/>
      <c r="O679" s="412"/>
      <c r="P679" s="412"/>
      <c r="Q679" s="412"/>
      <c r="R679" s="412"/>
      <c r="S679" s="412"/>
      <c r="T679" s="412"/>
      <c r="U679" s="412"/>
      <c r="V679" s="412"/>
      <c r="W679" s="412"/>
      <c r="X679" s="412"/>
      <c r="Y679" s="412"/>
      <c r="Z679" s="412"/>
      <c r="AA679" s="412"/>
      <c r="AB679" s="412"/>
      <c r="AC679" s="412"/>
      <c r="AD679" s="412"/>
    </row>
    <row r="680" spans="2:30" ht="12.75" customHeight="1">
      <c r="B680" s="412"/>
      <c r="C680" s="412"/>
      <c r="D680" s="412"/>
      <c r="E680" s="412"/>
      <c r="F680" s="412"/>
      <c r="G680" s="412"/>
      <c r="H680" s="412"/>
      <c r="I680" s="412"/>
      <c r="J680" s="412"/>
      <c r="K680" s="412"/>
      <c r="L680" s="412"/>
      <c r="M680" s="412"/>
      <c r="N680" s="412"/>
      <c r="O680" s="412"/>
      <c r="P680" s="412"/>
      <c r="Q680" s="412"/>
      <c r="R680" s="412"/>
      <c r="S680" s="412"/>
      <c r="T680" s="412"/>
      <c r="U680" s="412"/>
      <c r="V680" s="412"/>
      <c r="W680" s="412"/>
      <c r="X680" s="412"/>
      <c r="Y680" s="412"/>
      <c r="Z680" s="412"/>
      <c r="AA680" s="412"/>
      <c r="AB680" s="412"/>
      <c r="AC680" s="412"/>
      <c r="AD680" s="412"/>
    </row>
    <row r="681" spans="2:30" ht="12.75" customHeight="1">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row>
    <row r="682" spans="2:30" ht="12.75" customHeight="1">
      <c r="B682" s="412"/>
      <c r="C682" s="412"/>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412"/>
      <c r="AD682" s="412"/>
    </row>
    <row r="683" spans="2:30" ht="12.75" customHeight="1">
      <c r="B683" s="412"/>
      <c r="C683" s="412"/>
      <c r="D683" s="412"/>
      <c r="E683" s="412"/>
      <c r="F683" s="412"/>
      <c r="G683" s="412"/>
      <c r="H683" s="412"/>
      <c r="I683" s="412"/>
      <c r="J683" s="412"/>
      <c r="K683" s="412"/>
      <c r="L683" s="412"/>
      <c r="M683" s="412"/>
      <c r="N683" s="412"/>
      <c r="O683" s="412"/>
      <c r="P683" s="412"/>
      <c r="Q683" s="412"/>
      <c r="R683" s="412"/>
      <c r="S683" s="412"/>
      <c r="T683" s="412"/>
      <c r="U683" s="412"/>
      <c r="V683" s="412"/>
      <c r="W683" s="412"/>
      <c r="X683" s="412"/>
      <c r="Y683" s="412"/>
      <c r="Z683" s="412"/>
      <c r="AA683" s="412"/>
      <c r="AB683" s="412"/>
      <c r="AC683" s="412"/>
      <c r="AD683" s="412"/>
    </row>
    <row r="684" spans="2:30" ht="12.75" customHeight="1">
      <c r="B684" s="412"/>
      <c r="C684" s="412"/>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2"/>
      <c r="AD684" s="412"/>
    </row>
    <row r="685" spans="2:30" ht="12.75" customHeight="1">
      <c r="B685" s="412"/>
      <c r="C685" s="412"/>
      <c r="D685" s="412"/>
      <c r="E685" s="412"/>
      <c r="F685" s="412"/>
      <c r="G685" s="412"/>
      <c r="H685" s="412"/>
      <c r="I685" s="412"/>
      <c r="J685" s="412"/>
      <c r="K685" s="412"/>
      <c r="L685" s="412"/>
      <c r="M685" s="412"/>
      <c r="N685" s="412"/>
      <c r="O685" s="412"/>
      <c r="P685" s="412"/>
      <c r="Q685" s="412"/>
      <c r="R685" s="412"/>
      <c r="S685" s="412"/>
      <c r="T685" s="412"/>
      <c r="U685" s="412"/>
      <c r="V685" s="412"/>
      <c r="W685" s="412"/>
      <c r="X685" s="412"/>
      <c r="Y685" s="412"/>
      <c r="Z685" s="412"/>
      <c r="AA685" s="412"/>
      <c r="AB685" s="412"/>
      <c r="AC685" s="412"/>
      <c r="AD685" s="412"/>
    </row>
    <row r="686" spans="2:30" ht="12.75" customHeight="1">
      <c r="B686" s="412"/>
      <c r="C686" s="412"/>
      <c r="D686" s="412"/>
      <c r="E686" s="412"/>
      <c r="F686" s="412"/>
      <c r="G686" s="412"/>
      <c r="H686" s="412"/>
      <c r="I686" s="412"/>
      <c r="J686" s="412"/>
      <c r="K686" s="412"/>
      <c r="L686" s="412"/>
      <c r="M686" s="412"/>
      <c r="N686" s="412"/>
      <c r="O686" s="412"/>
      <c r="P686" s="412"/>
      <c r="Q686" s="412"/>
      <c r="R686" s="412"/>
      <c r="S686" s="412"/>
      <c r="T686" s="412"/>
      <c r="U686" s="412"/>
      <c r="V686" s="412"/>
      <c r="W686" s="412"/>
      <c r="X686" s="412"/>
      <c r="Y686" s="412"/>
      <c r="Z686" s="412"/>
      <c r="AA686" s="412"/>
      <c r="AB686" s="412"/>
      <c r="AC686" s="412"/>
      <c r="AD686" s="412"/>
    </row>
    <row r="687" spans="2:30" ht="12.75" customHeight="1">
      <c r="B687" s="412"/>
      <c r="C687" s="412"/>
      <c r="D687" s="412"/>
      <c r="E687" s="412"/>
      <c r="F687" s="412"/>
      <c r="G687" s="412"/>
      <c r="H687" s="412"/>
      <c r="I687" s="412"/>
      <c r="J687" s="412"/>
      <c r="K687" s="412"/>
      <c r="L687" s="412"/>
      <c r="M687" s="412"/>
      <c r="N687" s="412"/>
      <c r="O687" s="412"/>
      <c r="P687" s="412"/>
      <c r="Q687" s="412"/>
      <c r="R687" s="412"/>
      <c r="S687" s="412"/>
      <c r="T687" s="412"/>
      <c r="U687" s="412"/>
      <c r="V687" s="412"/>
      <c r="W687" s="412"/>
      <c r="X687" s="412"/>
      <c r="Y687" s="412"/>
      <c r="Z687" s="412"/>
      <c r="AA687" s="412"/>
      <c r="AB687" s="412"/>
      <c r="AC687" s="412"/>
      <c r="AD687" s="412"/>
    </row>
    <row r="688" spans="2:30" ht="12.75" customHeight="1">
      <c r="B688" s="412"/>
      <c r="C688" s="412"/>
      <c r="D688" s="412"/>
      <c r="E688" s="412"/>
      <c r="F688" s="412"/>
      <c r="G688" s="412"/>
      <c r="H688" s="412"/>
      <c r="I688" s="412"/>
      <c r="J688" s="412"/>
      <c r="K688" s="412"/>
      <c r="L688" s="412"/>
      <c r="M688" s="412"/>
      <c r="N688" s="412"/>
      <c r="O688" s="412"/>
      <c r="P688" s="412"/>
      <c r="Q688" s="412"/>
      <c r="R688" s="412"/>
      <c r="S688" s="412"/>
      <c r="T688" s="412"/>
      <c r="U688" s="412"/>
      <c r="V688" s="412"/>
      <c r="W688" s="412"/>
      <c r="X688" s="412"/>
      <c r="Y688" s="412"/>
      <c r="Z688" s="412"/>
      <c r="AA688" s="412"/>
      <c r="AB688" s="412"/>
      <c r="AC688" s="412"/>
      <c r="AD688" s="412"/>
    </row>
    <row r="689" spans="2:30" ht="12.75" customHeight="1">
      <c r="B689" s="412"/>
      <c r="C689" s="412"/>
      <c r="D689" s="412"/>
      <c r="E689" s="412"/>
      <c r="F689" s="412"/>
      <c r="G689" s="412"/>
      <c r="H689" s="412"/>
      <c r="I689" s="412"/>
      <c r="J689" s="412"/>
      <c r="K689" s="412"/>
      <c r="L689" s="412"/>
      <c r="M689" s="412"/>
      <c r="N689" s="412"/>
      <c r="O689" s="412"/>
      <c r="P689" s="412"/>
      <c r="Q689" s="412"/>
      <c r="R689" s="412"/>
      <c r="S689" s="412"/>
      <c r="T689" s="412"/>
      <c r="U689" s="412"/>
      <c r="V689" s="412"/>
      <c r="W689" s="412"/>
      <c r="X689" s="412"/>
      <c r="Y689" s="412"/>
      <c r="Z689" s="412"/>
      <c r="AA689" s="412"/>
      <c r="AB689" s="412"/>
      <c r="AC689" s="412"/>
      <c r="AD689" s="412"/>
    </row>
    <row r="690" spans="2:30" ht="12.75" customHeight="1">
      <c r="B690" s="412"/>
      <c r="C690" s="412"/>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412"/>
    </row>
    <row r="691" spans="2:30" ht="12.75" customHeight="1">
      <c r="B691" s="412"/>
      <c r="C691" s="412"/>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412"/>
    </row>
    <row r="692" spans="2:30" ht="12.75" customHeight="1">
      <c r="B692" s="412"/>
      <c r="C692" s="412"/>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412"/>
      <c r="AD692" s="412"/>
    </row>
    <row r="693" spans="2:30" ht="12.75" customHeight="1">
      <c r="B693" s="412"/>
      <c r="C693" s="412"/>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412"/>
      <c r="AD693" s="412"/>
    </row>
    <row r="694" spans="2:30" ht="12.75" customHeight="1">
      <c r="B694" s="412"/>
      <c r="C694" s="412"/>
      <c r="D694" s="412"/>
      <c r="E694" s="412"/>
      <c r="F694" s="412"/>
      <c r="G694" s="412"/>
      <c r="H694" s="412"/>
      <c r="I694" s="412"/>
      <c r="J694" s="412"/>
      <c r="K694" s="412"/>
      <c r="L694" s="412"/>
      <c r="M694" s="412"/>
      <c r="N694" s="412"/>
      <c r="O694" s="412"/>
      <c r="P694" s="412"/>
      <c r="Q694" s="412"/>
      <c r="R694" s="412"/>
      <c r="S694" s="412"/>
      <c r="T694" s="412"/>
      <c r="U694" s="412"/>
      <c r="V694" s="412"/>
      <c r="W694" s="412"/>
      <c r="X694" s="412"/>
      <c r="Y694" s="412"/>
      <c r="Z694" s="412"/>
      <c r="AA694" s="412"/>
      <c r="AB694" s="412"/>
      <c r="AC694" s="412"/>
      <c r="AD694" s="412"/>
    </row>
    <row r="695" spans="2:30" ht="12.75" customHeight="1">
      <c r="B695" s="412"/>
      <c r="C695" s="412"/>
      <c r="D695" s="412"/>
      <c r="E695" s="412"/>
      <c r="F695" s="412"/>
      <c r="G695" s="412"/>
      <c r="H695" s="412"/>
      <c r="I695" s="412"/>
      <c r="J695" s="412"/>
      <c r="K695" s="412"/>
      <c r="L695" s="412"/>
      <c r="M695" s="412"/>
      <c r="N695" s="412"/>
      <c r="O695" s="412"/>
      <c r="P695" s="412"/>
      <c r="Q695" s="412"/>
      <c r="R695" s="412"/>
      <c r="S695" s="412"/>
      <c r="T695" s="412"/>
      <c r="U695" s="412"/>
      <c r="V695" s="412"/>
      <c r="W695" s="412"/>
      <c r="X695" s="412"/>
      <c r="Y695" s="412"/>
      <c r="Z695" s="412"/>
      <c r="AA695" s="412"/>
      <c r="AB695" s="412"/>
      <c r="AC695" s="412"/>
      <c r="AD695" s="412"/>
    </row>
    <row r="696" spans="2:30" ht="12.75" customHeight="1">
      <c r="B696" s="412"/>
      <c r="C696" s="412"/>
      <c r="D696" s="412"/>
      <c r="E696" s="412"/>
      <c r="F696" s="412"/>
      <c r="G696" s="412"/>
      <c r="H696" s="412"/>
      <c r="I696" s="412"/>
      <c r="J696" s="412"/>
      <c r="K696" s="412"/>
      <c r="L696" s="412"/>
      <c r="M696" s="412"/>
      <c r="N696" s="412"/>
      <c r="O696" s="412"/>
      <c r="P696" s="412"/>
      <c r="Q696" s="412"/>
      <c r="R696" s="412"/>
      <c r="S696" s="412"/>
      <c r="T696" s="412"/>
      <c r="U696" s="412"/>
      <c r="V696" s="412"/>
      <c r="W696" s="412"/>
      <c r="X696" s="412"/>
      <c r="Y696" s="412"/>
      <c r="Z696" s="412"/>
      <c r="AA696" s="412"/>
      <c r="AB696" s="412"/>
      <c r="AC696" s="412"/>
      <c r="AD696" s="412"/>
    </row>
    <row r="697" spans="2:30" ht="12.75" customHeight="1">
      <c r="B697" s="412"/>
      <c r="C697" s="412"/>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row>
    <row r="698" spans="2:30" ht="12.75" customHeight="1">
      <c r="B698" s="412"/>
      <c r="C698" s="412"/>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412"/>
    </row>
    <row r="699" spans="2:30" ht="12.75" customHeight="1">
      <c r="B699" s="412"/>
      <c r="C699" s="412"/>
      <c r="D699" s="412"/>
      <c r="E699" s="412"/>
      <c r="F699" s="412"/>
      <c r="G699" s="412"/>
      <c r="H699" s="412"/>
      <c r="I699" s="412"/>
      <c r="J699" s="412"/>
      <c r="K699" s="412"/>
      <c r="L699" s="412"/>
      <c r="M699" s="412"/>
      <c r="N699" s="412"/>
      <c r="O699" s="412"/>
      <c r="P699" s="412"/>
      <c r="Q699" s="412"/>
      <c r="R699" s="412"/>
      <c r="S699" s="412"/>
      <c r="T699" s="412"/>
      <c r="U699" s="412"/>
      <c r="V699" s="412"/>
      <c r="W699" s="412"/>
      <c r="X699" s="412"/>
      <c r="Y699" s="412"/>
      <c r="Z699" s="412"/>
      <c r="AA699" s="412"/>
      <c r="AB699" s="412"/>
      <c r="AC699" s="412"/>
      <c r="AD699" s="412"/>
    </row>
    <row r="700" spans="2:30" ht="12.75" customHeight="1">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row>
    <row r="701" spans="2:30" ht="12.75" customHeight="1">
      <c r="B701" s="412"/>
      <c r="C701" s="412"/>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2"/>
      <c r="AD701" s="412"/>
    </row>
    <row r="702" spans="2:30" ht="12.75" customHeight="1">
      <c r="B702" s="412"/>
      <c r="C702" s="412"/>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2"/>
      <c r="AD702" s="412"/>
    </row>
    <row r="703" spans="2:30" ht="12.75" customHeight="1">
      <c r="B703" s="412"/>
      <c r="C703" s="412"/>
      <c r="D703" s="412"/>
      <c r="E703" s="412"/>
      <c r="F703" s="412"/>
      <c r="G703" s="412"/>
      <c r="H703" s="412"/>
      <c r="I703" s="412"/>
      <c r="J703" s="412"/>
      <c r="K703" s="412"/>
      <c r="L703" s="412"/>
      <c r="M703" s="412"/>
      <c r="N703" s="412"/>
      <c r="O703" s="412"/>
      <c r="P703" s="412"/>
      <c r="Q703" s="412"/>
      <c r="R703" s="412"/>
      <c r="S703" s="412"/>
      <c r="T703" s="412"/>
      <c r="U703" s="412"/>
      <c r="V703" s="412"/>
      <c r="W703" s="412"/>
      <c r="X703" s="412"/>
      <c r="Y703" s="412"/>
      <c r="Z703" s="412"/>
      <c r="AA703" s="412"/>
      <c r="AB703" s="412"/>
      <c r="AC703" s="412"/>
      <c r="AD703" s="412"/>
    </row>
    <row r="704" spans="2:30" ht="12.75" customHeight="1">
      <c r="B704" s="412"/>
      <c r="C704" s="412"/>
      <c r="D704" s="412"/>
      <c r="E704" s="412"/>
      <c r="F704" s="412"/>
      <c r="G704" s="412"/>
      <c r="H704" s="412"/>
      <c r="I704" s="412"/>
      <c r="J704" s="412"/>
      <c r="K704" s="412"/>
      <c r="L704" s="412"/>
      <c r="M704" s="412"/>
      <c r="N704" s="412"/>
      <c r="O704" s="412"/>
      <c r="P704" s="412"/>
      <c r="Q704" s="412"/>
      <c r="R704" s="412"/>
      <c r="S704" s="412"/>
      <c r="T704" s="412"/>
      <c r="U704" s="412"/>
      <c r="V704" s="412"/>
      <c r="W704" s="412"/>
      <c r="X704" s="412"/>
      <c r="Y704" s="412"/>
      <c r="Z704" s="412"/>
      <c r="AA704" s="412"/>
      <c r="AB704" s="412"/>
      <c r="AC704" s="412"/>
      <c r="AD704" s="412"/>
    </row>
    <row r="705" spans="2:30" ht="12.75" customHeight="1">
      <c r="B705" s="412"/>
      <c r="C705" s="412"/>
      <c r="D705" s="412"/>
      <c r="E705" s="412"/>
      <c r="F705" s="412"/>
      <c r="G705" s="412"/>
      <c r="H705" s="412"/>
      <c r="I705" s="412"/>
      <c r="J705" s="412"/>
      <c r="K705" s="412"/>
      <c r="L705" s="412"/>
      <c r="M705" s="412"/>
      <c r="N705" s="412"/>
      <c r="O705" s="412"/>
      <c r="P705" s="412"/>
      <c r="Q705" s="412"/>
      <c r="R705" s="412"/>
      <c r="S705" s="412"/>
      <c r="T705" s="412"/>
      <c r="U705" s="412"/>
      <c r="V705" s="412"/>
      <c r="W705" s="412"/>
      <c r="X705" s="412"/>
      <c r="Y705" s="412"/>
      <c r="Z705" s="412"/>
      <c r="AA705" s="412"/>
      <c r="AB705" s="412"/>
      <c r="AC705" s="412"/>
      <c r="AD705" s="412"/>
    </row>
    <row r="706" spans="2:30" ht="12.75" customHeight="1">
      <c r="B706" s="412"/>
      <c r="C706" s="412"/>
      <c r="D706" s="412"/>
      <c r="E706" s="412"/>
      <c r="F706" s="412"/>
      <c r="G706" s="412"/>
      <c r="H706" s="412"/>
      <c r="I706" s="412"/>
      <c r="J706" s="412"/>
      <c r="K706" s="412"/>
      <c r="L706" s="412"/>
      <c r="M706" s="412"/>
      <c r="N706" s="412"/>
      <c r="O706" s="412"/>
      <c r="P706" s="412"/>
      <c r="Q706" s="412"/>
      <c r="R706" s="412"/>
      <c r="S706" s="412"/>
      <c r="T706" s="412"/>
      <c r="U706" s="412"/>
      <c r="V706" s="412"/>
      <c r="W706" s="412"/>
      <c r="X706" s="412"/>
      <c r="Y706" s="412"/>
      <c r="Z706" s="412"/>
      <c r="AA706" s="412"/>
      <c r="AB706" s="412"/>
      <c r="AC706" s="412"/>
      <c r="AD706" s="412"/>
    </row>
    <row r="707" spans="2:30" ht="12.75" customHeight="1">
      <c r="B707" s="412"/>
      <c r="C707" s="412"/>
      <c r="D707" s="412"/>
      <c r="E707" s="412"/>
      <c r="F707" s="412"/>
      <c r="G707" s="412"/>
      <c r="H707" s="412"/>
      <c r="I707" s="412"/>
      <c r="J707" s="412"/>
      <c r="K707" s="412"/>
      <c r="L707" s="412"/>
      <c r="M707" s="412"/>
      <c r="N707" s="412"/>
      <c r="O707" s="412"/>
      <c r="P707" s="412"/>
      <c r="Q707" s="412"/>
      <c r="R707" s="412"/>
      <c r="S707" s="412"/>
      <c r="T707" s="412"/>
      <c r="U707" s="412"/>
      <c r="V707" s="412"/>
      <c r="W707" s="412"/>
      <c r="X707" s="412"/>
      <c r="Y707" s="412"/>
      <c r="Z707" s="412"/>
      <c r="AA707" s="412"/>
      <c r="AB707" s="412"/>
      <c r="AC707" s="412"/>
      <c r="AD707" s="412"/>
    </row>
    <row r="708" spans="2:30" ht="12.75" customHeight="1">
      <c r="B708" s="412"/>
      <c r="C708" s="412"/>
      <c r="D708" s="412"/>
      <c r="E708" s="412"/>
      <c r="F708" s="412"/>
      <c r="G708" s="412"/>
      <c r="H708" s="412"/>
      <c r="I708" s="412"/>
      <c r="J708" s="412"/>
      <c r="K708" s="412"/>
      <c r="L708" s="412"/>
      <c r="M708" s="412"/>
      <c r="N708" s="412"/>
      <c r="O708" s="412"/>
      <c r="P708" s="412"/>
      <c r="Q708" s="412"/>
      <c r="R708" s="412"/>
      <c r="S708" s="412"/>
      <c r="T708" s="412"/>
      <c r="U708" s="412"/>
      <c r="V708" s="412"/>
      <c r="W708" s="412"/>
      <c r="X708" s="412"/>
      <c r="Y708" s="412"/>
      <c r="Z708" s="412"/>
      <c r="AA708" s="412"/>
      <c r="AB708" s="412"/>
      <c r="AC708" s="412"/>
      <c r="AD708" s="412"/>
    </row>
    <row r="709" spans="2:30" ht="12.75" customHeight="1">
      <c r="B709" s="412"/>
      <c r="C709" s="412"/>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412"/>
    </row>
    <row r="710" spans="2:30" ht="12.75" customHeight="1">
      <c r="B710" s="412"/>
      <c r="C710" s="412"/>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412"/>
    </row>
    <row r="711" spans="2:30" ht="12.75" customHeight="1">
      <c r="B711" s="412"/>
      <c r="C711" s="412"/>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412"/>
      <c r="AD711" s="412"/>
    </row>
    <row r="712" spans="2:30" ht="12.75" customHeight="1">
      <c r="B712" s="412"/>
      <c r="C712" s="412"/>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412"/>
      <c r="AD712" s="412"/>
    </row>
    <row r="713" spans="2:30" ht="12.75" customHeight="1">
      <c r="B713" s="412"/>
      <c r="C713" s="412"/>
      <c r="D713" s="412"/>
      <c r="E713" s="412"/>
      <c r="F713" s="412"/>
      <c r="G713" s="412"/>
      <c r="H713" s="412"/>
      <c r="I713" s="412"/>
      <c r="J713" s="412"/>
      <c r="K713" s="412"/>
      <c r="L713" s="412"/>
      <c r="M713" s="412"/>
      <c r="N713" s="412"/>
      <c r="O713" s="412"/>
      <c r="P713" s="412"/>
      <c r="Q713" s="412"/>
      <c r="R713" s="412"/>
      <c r="S713" s="412"/>
      <c r="T713" s="412"/>
      <c r="U713" s="412"/>
      <c r="V713" s="412"/>
      <c r="W713" s="412"/>
      <c r="X713" s="412"/>
      <c r="Y713" s="412"/>
      <c r="Z713" s="412"/>
      <c r="AA713" s="412"/>
      <c r="AB713" s="412"/>
      <c r="AC713" s="412"/>
      <c r="AD713" s="412"/>
    </row>
    <row r="714" spans="2:30" ht="12.75" customHeight="1">
      <c r="B714" s="412"/>
      <c r="C714" s="412"/>
      <c r="D714" s="412"/>
      <c r="E714" s="412"/>
      <c r="F714" s="412"/>
      <c r="G714" s="412"/>
      <c r="H714" s="412"/>
      <c r="I714" s="412"/>
      <c r="J714" s="412"/>
      <c r="K714" s="412"/>
      <c r="L714" s="412"/>
      <c r="M714" s="412"/>
      <c r="N714" s="412"/>
      <c r="O714" s="412"/>
      <c r="P714" s="412"/>
      <c r="Q714" s="412"/>
      <c r="R714" s="412"/>
      <c r="S714" s="412"/>
      <c r="T714" s="412"/>
      <c r="U714" s="412"/>
      <c r="V714" s="412"/>
      <c r="W714" s="412"/>
      <c r="X714" s="412"/>
      <c r="Y714" s="412"/>
      <c r="Z714" s="412"/>
      <c r="AA714" s="412"/>
      <c r="AB714" s="412"/>
      <c r="AC714" s="412"/>
      <c r="AD714" s="412"/>
    </row>
    <row r="715" spans="2:30" ht="12.75" customHeight="1">
      <c r="B715" s="412"/>
      <c r="C715" s="412"/>
      <c r="D715" s="412"/>
      <c r="E715" s="412"/>
      <c r="F715" s="412"/>
      <c r="G715" s="412"/>
      <c r="H715" s="412"/>
      <c r="I715" s="412"/>
      <c r="J715" s="412"/>
      <c r="K715" s="412"/>
      <c r="L715" s="412"/>
      <c r="M715" s="412"/>
      <c r="N715" s="412"/>
      <c r="O715" s="412"/>
      <c r="P715" s="412"/>
      <c r="Q715" s="412"/>
      <c r="R715" s="412"/>
      <c r="S715" s="412"/>
      <c r="T715" s="412"/>
      <c r="U715" s="412"/>
      <c r="V715" s="412"/>
      <c r="W715" s="412"/>
      <c r="X715" s="412"/>
      <c r="Y715" s="412"/>
      <c r="Z715" s="412"/>
      <c r="AA715" s="412"/>
      <c r="AB715" s="412"/>
      <c r="AC715" s="412"/>
      <c r="AD715" s="412"/>
    </row>
    <row r="716" spans="2:30" ht="12.75" customHeight="1">
      <c r="B716" s="412"/>
      <c r="C716" s="412"/>
      <c r="D716" s="412"/>
      <c r="E716" s="412"/>
      <c r="F716" s="412"/>
      <c r="G716" s="412"/>
      <c r="H716" s="412"/>
      <c r="I716" s="412"/>
      <c r="J716" s="412"/>
      <c r="K716" s="412"/>
      <c r="L716" s="412"/>
      <c r="M716" s="412"/>
      <c r="N716" s="412"/>
      <c r="O716" s="412"/>
      <c r="P716" s="412"/>
      <c r="Q716" s="412"/>
      <c r="R716" s="412"/>
      <c r="S716" s="412"/>
      <c r="T716" s="412"/>
      <c r="U716" s="412"/>
      <c r="V716" s="412"/>
      <c r="W716" s="412"/>
      <c r="X716" s="412"/>
      <c r="Y716" s="412"/>
      <c r="Z716" s="412"/>
      <c r="AA716" s="412"/>
      <c r="AB716" s="412"/>
      <c r="AC716" s="412"/>
      <c r="AD716" s="412"/>
    </row>
    <row r="717" spans="2:30" ht="12.75" customHeight="1">
      <c r="B717" s="412"/>
      <c r="C717" s="412"/>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412"/>
    </row>
    <row r="718" spans="2:30" ht="12.75" customHeight="1">
      <c r="B718" s="412"/>
      <c r="C718" s="412"/>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412"/>
    </row>
    <row r="719" spans="2:30" ht="12.75" customHeight="1">
      <c r="B719" s="412"/>
      <c r="C719" s="412"/>
      <c r="D719" s="412"/>
      <c r="E719" s="412"/>
      <c r="F719" s="412"/>
      <c r="G719" s="412"/>
      <c r="H719" s="412"/>
      <c r="I719" s="412"/>
      <c r="J719" s="412"/>
      <c r="K719" s="412"/>
      <c r="L719" s="412"/>
      <c r="M719" s="412"/>
      <c r="N719" s="412"/>
      <c r="O719" s="412"/>
      <c r="P719" s="412"/>
      <c r="Q719" s="412"/>
      <c r="R719" s="412"/>
      <c r="S719" s="412"/>
      <c r="T719" s="412"/>
      <c r="U719" s="412"/>
      <c r="V719" s="412"/>
      <c r="W719" s="412"/>
      <c r="X719" s="412"/>
      <c r="Y719" s="412"/>
      <c r="Z719" s="412"/>
      <c r="AA719" s="412"/>
      <c r="AB719" s="412"/>
      <c r="AC719" s="412"/>
      <c r="AD719" s="412"/>
    </row>
    <row r="720" spans="2:30" ht="12.75" customHeight="1">
      <c r="B720" s="412"/>
      <c r="C720" s="412"/>
      <c r="D720" s="412"/>
      <c r="E720" s="412"/>
      <c r="F720" s="412"/>
      <c r="G720" s="412"/>
      <c r="H720" s="412"/>
      <c r="I720" s="412"/>
      <c r="J720" s="412"/>
      <c r="K720" s="412"/>
      <c r="L720" s="412"/>
      <c r="M720" s="412"/>
      <c r="N720" s="412"/>
      <c r="O720" s="412"/>
      <c r="P720" s="412"/>
      <c r="Q720" s="412"/>
      <c r="R720" s="412"/>
      <c r="S720" s="412"/>
      <c r="T720" s="412"/>
      <c r="U720" s="412"/>
      <c r="V720" s="412"/>
      <c r="W720" s="412"/>
      <c r="X720" s="412"/>
      <c r="Y720" s="412"/>
      <c r="Z720" s="412"/>
      <c r="AA720" s="412"/>
      <c r="AB720" s="412"/>
      <c r="AC720" s="412"/>
      <c r="AD720" s="412"/>
    </row>
    <row r="721" spans="2:30" ht="12.75" customHeight="1">
      <c r="B721" s="412"/>
      <c r="C721" s="412"/>
      <c r="D721" s="412"/>
      <c r="E721" s="412"/>
      <c r="F721" s="412"/>
      <c r="G721" s="412"/>
      <c r="H721" s="412"/>
      <c r="I721" s="412"/>
      <c r="J721" s="412"/>
      <c r="K721" s="412"/>
      <c r="L721" s="412"/>
      <c r="M721" s="412"/>
      <c r="N721" s="412"/>
      <c r="O721" s="412"/>
      <c r="P721" s="412"/>
      <c r="Q721" s="412"/>
      <c r="R721" s="412"/>
      <c r="S721" s="412"/>
      <c r="T721" s="412"/>
      <c r="U721" s="412"/>
      <c r="V721" s="412"/>
      <c r="W721" s="412"/>
      <c r="X721" s="412"/>
      <c r="Y721" s="412"/>
      <c r="Z721" s="412"/>
      <c r="AA721" s="412"/>
      <c r="AB721" s="412"/>
      <c r="AC721" s="412"/>
      <c r="AD721" s="412"/>
    </row>
    <row r="722" spans="2:30" ht="12.75" customHeight="1">
      <c r="B722" s="412"/>
      <c r="C722" s="412"/>
      <c r="D722" s="412"/>
      <c r="E722" s="412"/>
      <c r="F722" s="412"/>
      <c r="G722" s="412"/>
      <c r="H722" s="412"/>
      <c r="I722" s="412"/>
      <c r="J722" s="412"/>
      <c r="K722" s="412"/>
      <c r="L722" s="412"/>
      <c r="M722" s="412"/>
      <c r="N722" s="412"/>
      <c r="O722" s="412"/>
      <c r="P722" s="412"/>
      <c r="Q722" s="412"/>
      <c r="R722" s="412"/>
      <c r="S722" s="412"/>
      <c r="T722" s="412"/>
      <c r="U722" s="412"/>
      <c r="V722" s="412"/>
      <c r="W722" s="412"/>
      <c r="X722" s="412"/>
      <c r="Y722" s="412"/>
      <c r="Z722" s="412"/>
      <c r="AA722" s="412"/>
      <c r="AB722" s="412"/>
      <c r="AC722" s="412"/>
      <c r="AD722" s="412"/>
    </row>
    <row r="723" spans="2:30" ht="12.75" customHeight="1">
      <c r="B723" s="412"/>
      <c r="C723" s="412"/>
      <c r="D723" s="412"/>
      <c r="E723" s="412"/>
      <c r="F723" s="412"/>
      <c r="G723" s="412"/>
      <c r="H723" s="412"/>
      <c r="I723" s="412"/>
      <c r="J723" s="412"/>
      <c r="K723" s="412"/>
      <c r="L723" s="412"/>
      <c r="M723" s="412"/>
      <c r="N723" s="412"/>
      <c r="O723" s="412"/>
      <c r="P723" s="412"/>
      <c r="Q723" s="412"/>
      <c r="R723" s="412"/>
      <c r="S723" s="412"/>
      <c r="T723" s="412"/>
      <c r="U723" s="412"/>
      <c r="V723" s="412"/>
      <c r="W723" s="412"/>
      <c r="X723" s="412"/>
      <c r="Y723" s="412"/>
      <c r="Z723" s="412"/>
      <c r="AA723" s="412"/>
      <c r="AB723" s="412"/>
      <c r="AC723" s="412"/>
      <c r="AD723" s="412"/>
    </row>
    <row r="724" spans="2:30" ht="12.75" customHeight="1">
      <c r="B724" s="412"/>
      <c r="C724" s="412"/>
      <c r="D724" s="412"/>
      <c r="E724" s="412"/>
      <c r="F724" s="412"/>
      <c r="G724" s="412"/>
      <c r="H724" s="412"/>
      <c r="I724" s="412"/>
      <c r="J724" s="412"/>
      <c r="K724" s="412"/>
      <c r="L724" s="412"/>
      <c r="M724" s="412"/>
      <c r="N724" s="412"/>
      <c r="O724" s="412"/>
      <c r="P724" s="412"/>
      <c r="Q724" s="412"/>
      <c r="R724" s="412"/>
      <c r="S724" s="412"/>
      <c r="T724" s="412"/>
      <c r="U724" s="412"/>
      <c r="V724" s="412"/>
      <c r="W724" s="412"/>
      <c r="X724" s="412"/>
      <c r="Y724" s="412"/>
      <c r="Z724" s="412"/>
      <c r="AA724" s="412"/>
      <c r="AB724" s="412"/>
      <c r="AC724" s="412"/>
      <c r="AD724" s="412"/>
    </row>
    <row r="725" spans="2:30" ht="12.75" customHeight="1">
      <c r="B725" s="412"/>
      <c r="C725" s="412"/>
      <c r="D725" s="412"/>
      <c r="E725" s="412"/>
      <c r="F725" s="412"/>
      <c r="G725" s="412"/>
      <c r="H725" s="412"/>
      <c r="I725" s="412"/>
      <c r="J725" s="412"/>
      <c r="K725" s="412"/>
      <c r="L725" s="412"/>
      <c r="M725" s="412"/>
      <c r="N725" s="412"/>
      <c r="O725" s="412"/>
      <c r="P725" s="412"/>
      <c r="Q725" s="412"/>
      <c r="R725" s="412"/>
      <c r="S725" s="412"/>
      <c r="T725" s="412"/>
      <c r="U725" s="412"/>
      <c r="V725" s="412"/>
      <c r="W725" s="412"/>
      <c r="X725" s="412"/>
      <c r="Y725" s="412"/>
      <c r="Z725" s="412"/>
      <c r="AA725" s="412"/>
      <c r="AB725" s="412"/>
      <c r="AC725" s="412"/>
      <c r="AD725" s="412"/>
    </row>
    <row r="726" spans="2:30" ht="12.75" customHeight="1">
      <c r="B726" s="412"/>
      <c r="C726" s="412"/>
      <c r="D726" s="412"/>
      <c r="E726" s="412"/>
      <c r="F726" s="412"/>
      <c r="G726" s="412"/>
      <c r="H726" s="412"/>
      <c r="I726" s="412"/>
      <c r="J726" s="412"/>
      <c r="K726" s="412"/>
      <c r="L726" s="412"/>
      <c r="M726" s="412"/>
      <c r="N726" s="412"/>
      <c r="O726" s="412"/>
      <c r="P726" s="412"/>
      <c r="Q726" s="412"/>
      <c r="R726" s="412"/>
      <c r="S726" s="412"/>
      <c r="T726" s="412"/>
      <c r="U726" s="412"/>
      <c r="V726" s="412"/>
      <c r="W726" s="412"/>
      <c r="X726" s="412"/>
      <c r="Y726" s="412"/>
      <c r="Z726" s="412"/>
      <c r="AA726" s="412"/>
      <c r="AB726" s="412"/>
      <c r="AC726" s="412"/>
      <c r="AD726" s="412"/>
    </row>
    <row r="727" spans="2:30" ht="12.75" customHeight="1">
      <c r="B727" s="412"/>
      <c r="C727" s="412"/>
      <c r="D727" s="412"/>
      <c r="E727" s="412"/>
      <c r="F727" s="412"/>
      <c r="G727" s="412"/>
      <c r="H727" s="412"/>
      <c r="I727" s="412"/>
      <c r="J727" s="412"/>
      <c r="K727" s="412"/>
      <c r="L727" s="412"/>
      <c r="M727" s="412"/>
      <c r="N727" s="412"/>
      <c r="O727" s="412"/>
      <c r="P727" s="412"/>
      <c r="Q727" s="412"/>
      <c r="R727" s="412"/>
      <c r="S727" s="412"/>
      <c r="T727" s="412"/>
      <c r="U727" s="412"/>
      <c r="V727" s="412"/>
      <c r="W727" s="412"/>
      <c r="X727" s="412"/>
      <c r="Y727" s="412"/>
      <c r="Z727" s="412"/>
      <c r="AA727" s="412"/>
      <c r="AB727" s="412"/>
      <c r="AC727" s="412"/>
      <c r="AD727" s="412"/>
    </row>
    <row r="728" spans="2:30" ht="12.75" customHeight="1">
      <c r="B728" s="412"/>
      <c r="C728" s="412"/>
      <c r="D728" s="412"/>
      <c r="E728" s="412"/>
      <c r="F728" s="412"/>
      <c r="G728" s="412"/>
      <c r="H728" s="412"/>
      <c r="I728" s="412"/>
      <c r="J728" s="412"/>
      <c r="K728" s="412"/>
      <c r="L728" s="412"/>
      <c r="M728" s="412"/>
      <c r="N728" s="412"/>
      <c r="O728" s="412"/>
      <c r="P728" s="412"/>
      <c r="Q728" s="412"/>
      <c r="R728" s="412"/>
      <c r="S728" s="412"/>
      <c r="T728" s="412"/>
      <c r="U728" s="412"/>
      <c r="V728" s="412"/>
      <c r="W728" s="412"/>
      <c r="X728" s="412"/>
      <c r="Y728" s="412"/>
      <c r="Z728" s="412"/>
      <c r="AA728" s="412"/>
      <c r="AB728" s="412"/>
      <c r="AC728" s="412"/>
      <c r="AD728" s="412"/>
    </row>
    <row r="729" spans="2:30" ht="12.75" customHeight="1">
      <c r="B729" s="412"/>
      <c r="C729" s="412"/>
      <c r="D729" s="412"/>
      <c r="E729" s="412"/>
      <c r="F729" s="412"/>
      <c r="G729" s="412"/>
      <c r="H729" s="412"/>
      <c r="I729" s="412"/>
      <c r="J729" s="412"/>
      <c r="K729" s="412"/>
      <c r="L729" s="412"/>
      <c r="M729" s="412"/>
      <c r="N729" s="412"/>
      <c r="O729" s="412"/>
      <c r="P729" s="412"/>
      <c r="Q729" s="412"/>
      <c r="R729" s="412"/>
      <c r="S729" s="412"/>
      <c r="T729" s="412"/>
      <c r="U729" s="412"/>
      <c r="V729" s="412"/>
      <c r="W729" s="412"/>
      <c r="X729" s="412"/>
      <c r="Y729" s="412"/>
      <c r="Z729" s="412"/>
      <c r="AA729" s="412"/>
      <c r="AB729" s="412"/>
      <c r="AC729" s="412"/>
      <c r="AD729" s="412"/>
    </row>
    <row r="730" spans="2:30" ht="12.75" customHeight="1">
      <c r="B730" s="412"/>
      <c r="C730" s="412"/>
      <c r="D730" s="412"/>
      <c r="E730" s="412"/>
      <c r="F730" s="412"/>
      <c r="G730" s="412"/>
      <c r="H730" s="412"/>
      <c r="I730" s="412"/>
      <c r="J730" s="412"/>
      <c r="K730" s="412"/>
      <c r="L730" s="412"/>
      <c r="M730" s="412"/>
      <c r="N730" s="412"/>
      <c r="O730" s="412"/>
      <c r="P730" s="412"/>
      <c r="Q730" s="412"/>
      <c r="R730" s="412"/>
      <c r="S730" s="412"/>
      <c r="T730" s="412"/>
      <c r="U730" s="412"/>
      <c r="V730" s="412"/>
      <c r="W730" s="412"/>
      <c r="X730" s="412"/>
      <c r="Y730" s="412"/>
      <c r="Z730" s="412"/>
      <c r="AA730" s="412"/>
      <c r="AB730" s="412"/>
      <c r="AC730" s="412"/>
      <c r="AD730" s="412"/>
    </row>
    <row r="731" spans="2:30" ht="12.75" customHeight="1">
      <c r="B731" s="412"/>
      <c r="C731" s="412"/>
      <c r="D731" s="412"/>
      <c r="E731" s="412"/>
      <c r="F731" s="412"/>
      <c r="G731" s="412"/>
      <c r="H731" s="412"/>
      <c r="I731" s="412"/>
      <c r="J731" s="412"/>
      <c r="K731" s="412"/>
      <c r="L731" s="412"/>
      <c r="M731" s="412"/>
      <c r="N731" s="412"/>
      <c r="O731" s="412"/>
      <c r="P731" s="412"/>
      <c r="Q731" s="412"/>
      <c r="R731" s="412"/>
      <c r="S731" s="412"/>
      <c r="T731" s="412"/>
      <c r="U731" s="412"/>
      <c r="V731" s="412"/>
      <c r="W731" s="412"/>
      <c r="X731" s="412"/>
      <c r="Y731" s="412"/>
      <c r="Z731" s="412"/>
      <c r="AA731" s="412"/>
      <c r="AB731" s="412"/>
      <c r="AC731" s="412"/>
      <c r="AD731" s="412"/>
    </row>
    <row r="732" spans="2:30" ht="12.75" customHeight="1">
      <c r="B732" s="412"/>
      <c r="C732" s="412"/>
      <c r="D732" s="412"/>
      <c r="E732" s="412"/>
      <c r="F732" s="412"/>
      <c r="G732" s="412"/>
      <c r="H732" s="412"/>
      <c r="I732" s="412"/>
      <c r="J732" s="412"/>
      <c r="K732" s="412"/>
      <c r="L732" s="412"/>
      <c r="M732" s="412"/>
      <c r="N732" s="412"/>
      <c r="O732" s="412"/>
      <c r="P732" s="412"/>
      <c r="Q732" s="412"/>
      <c r="R732" s="412"/>
      <c r="S732" s="412"/>
      <c r="T732" s="412"/>
      <c r="U732" s="412"/>
      <c r="V732" s="412"/>
      <c r="W732" s="412"/>
      <c r="X732" s="412"/>
      <c r="Y732" s="412"/>
      <c r="Z732" s="412"/>
      <c r="AA732" s="412"/>
      <c r="AB732" s="412"/>
      <c r="AC732" s="412"/>
      <c r="AD732" s="412"/>
    </row>
    <row r="733" spans="2:30" ht="12.75" customHeight="1">
      <c r="B733" s="412"/>
      <c r="C733" s="412"/>
      <c r="D733" s="412"/>
      <c r="E733" s="412"/>
      <c r="F733" s="412"/>
      <c r="G733" s="412"/>
      <c r="H733" s="412"/>
      <c r="I733" s="412"/>
      <c r="J733" s="412"/>
      <c r="K733" s="412"/>
      <c r="L733" s="412"/>
      <c r="M733" s="412"/>
      <c r="N733" s="412"/>
      <c r="O733" s="412"/>
      <c r="P733" s="412"/>
      <c r="Q733" s="412"/>
      <c r="R733" s="412"/>
      <c r="S733" s="412"/>
      <c r="T733" s="412"/>
      <c r="U733" s="412"/>
      <c r="V733" s="412"/>
      <c r="W733" s="412"/>
      <c r="X733" s="412"/>
      <c r="Y733" s="412"/>
      <c r="Z733" s="412"/>
      <c r="AA733" s="412"/>
      <c r="AB733" s="412"/>
      <c r="AC733" s="412"/>
      <c r="AD733" s="412"/>
    </row>
    <row r="734" spans="2:30" ht="12.75" customHeight="1">
      <c r="B734" s="412"/>
      <c r="C734" s="412"/>
      <c r="D734" s="412"/>
      <c r="E734" s="412"/>
      <c r="F734" s="412"/>
      <c r="G734" s="412"/>
      <c r="H734" s="412"/>
      <c r="I734" s="412"/>
      <c r="J734" s="412"/>
      <c r="K734" s="412"/>
      <c r="L734" s="412"/>
      <c r="M734" s="412"/>
      <c r="N734" s="412"/>
      <c r="O734" s="412"/>
      <c r="P734" s="412"/>
      <c r="Q734" s="412"/>
      <c r="R734" s="412"/>
      <c r="S734" s="412"/>
      <c r="T734" s="412"/>
      <c r="U734" s="412"/>
      <c r="V734" s="412"/>
      <c r="W734" s="412"/>
      <c r="X734" s="412"/>
      <c r="Y734" s="412"/>
      <c r="Z734" s="412"/>
      <c r="AA734" s="412"/>
      <c r="AB734" s="412"/>
      <c r="AC734" s="412"/>
      <c r="AD734" s="412"/>
    </row>
    <row r="735" spans="2:30" ht="12.75" customHeight="1">
      <c r="B735" s="412"/>
      <c r="C735" s="412"/>
      <c r="D735" s="412"/>
      <c r="E735" s="412"/>
      <c r="F735" s="412"/>
      <c r="G735" s="412"/>
      <c r="H735" s="412"/>
      <c r="I735" s="412"/>
      <c r="J735" s="412"/>
      <c r="K735" s="412"/>
      <c r="L735" s="412"/>
      <c r="M735" s="412"/>
      <c r="N735" s="412"/>
      <c r="O735" s="412"/>
      <c r="P735" s="412"/>
      <c r="Q735" s="412"/>
      <c r="R735" s="412"/>
      <c r="S735" s="412"/>
      <c r="T735" s="412"/>
      <c r="U735" s="412"/>
      <c r="V735" s="412"/>
      <c r="W735" s="412"/>
      <c r="X735" s="412"/>
      <c r="Y735" s="412"/>
      <c r="Z735" s="412"/>
      <c r="AA735" s="412"/>
      <c r="AB735" s="412"/>
      <c r="AC735" s="412"/>
      <c r="AD735" s="412"/>
    </row>
    <row r="736" spans="2:30" ht="12.75" customHeight="1">
      <c r="B736" s="412"/>
      <c r="C736" s="412"/>
      <c r="D736" s="412"/>
      <c r="E736" s="412"/>
      <c r="F736" s="412"/>
      <c r="G736" s="412"/>
      <c r="H736" s="412"/>
      <c r="I736" s="412"/>
      <c r="J736" s="412"/>
      <c r="K736" s="412"/>
      <c r="L736" s="412"/>
      <c r="M736" s="412"/>
      <c r="N736" s="412"/>
      <c r="O736" s="412"/>
      <c r="P736" s="412"/>
      <c r="Q736" s="412"/>
      <c r="R736" s="412"/>
      <c r="S736" s="412"/>
      <c r="T736" s="412"/>
      <c r="U736" s="412"/>
      <c r="V736" s="412"/>
      <c r="W736" s="412"/>
      <c r="X736" s="412"/>
      <c r="Y736" s="412"/>
      <c r="Z736" s="412"/>
      <c r="AA736" s="412"/>
      <c r="AB736" s="412"/>
      <c r="AC736" s="412"/>
      <c r="AD736" s="412"/>
    </row>
    <row r="737" spans="2:30" ht="12.75" customHeight="1">
      <c r="B737" s="412"/>
      <c r="C737" s="412"/>
      <c r="D737" s="412"/>
      <c r="E737" s="412"/>
      <c r="F737" s="412"/>
      <c r="G737" s="412"/>
      <c r="H737" s="412"/>
      <c r="I737" s="412"/>
      <c r="J737" s="412"/>
      <c r="K737" s="412"/>
      <c r="L737" s="412"/>
      <c r="M737" s="412"/>
      <c r="N737" s="412"/>
      <c r="O737" s="412"/>
      <c r="P737" s="412"/>
      <c r="Q737" s="412"/>
      <c r="R737" s="412"/>
      <c r="S737" s="412"/>
      <c r="T737" s="412"/>
      <c r="U737" s="412"/>
      <c r="V737" s="412"/>
      <c r="W737" s="412"/>
      <c r="X737" s="412"/>
      <c r="Y737" s="412"/>
      <c r="Z737" s="412"/>
      <c r="AA737" s="412"/>
      <c r="AB737" s="412"/>
      <c r="AC737" s="412"/>
      <c r="AD737" s="412"/>
    </row>
    <row r="738" spans="2:30" ht="12.75" customHeight="1">
      <c r="B738" s="412"/>
      <c r="C738" s="412"/>
      <c r="D738" s="412"/>
      <c r="E738" s="412"/>
      <c r="F738" s="412"/>
      <c r="G738" s="412"/>
      <c r="H738" s="412"/>
      <c r="I738" s="412"/>
      <c r="J738" s="412"/>
      <c r="K738" s="412"/>
      <c r="L738" s="412"/>
      <c r="M738" s="412"/>
      <c r="N738" s="412"/>
      <c r="O738" s="412"/>
      <c r="P738" s="412"/>
      <c r="Q738" s="412"/>
      <c r="R738" s="412"/>
      <c r="S738" s="412"/>
      <c r="T738" s="412"/>
      <c r="U738" s="412"/>
      <c r="V738" s="412"/>
      <c r="W738" s="412"/>
      <c r="X738" s="412"/>
      <c r="Y738" s="412"/>
      <c r="Z738" s="412"/>
      <c r="AA738" s="412"/>
      <c r="AB738" s="412"/>
      <c r="AC738" s="412"/>
      <c r="AD738" s="412"/>
    </row>
    <row r="739" spans="2:30" ht="12.75" customHeight="1">
      <c r="B739" s="412"/>
      <c r="C739" s="412"/>
      <c r="D739" s="412"/>
      <c r="E739" s="412"/>
      <c r="F739" s="412"/>
      <c r="G739" s="412"/>
      <c r="H739" s="412"/>
      <c r="I739" s="412"/>
      <c r="J739" s="412"/>
      <c r="K739" s="412"/>
      <c r="L739" s="412"/>
      <c r="M739" s="412"/>
      <c r="N739" s="412"/>
      <c r="O739" s="412"/>
      <c r="P739" s="412"/>
      <c r="Q739" s="412"/>
      <c r="R739" s="412"/>
      <c r="S739" s="412"/>
      <c r="T739" s="412"/>
      <c r="U739" s="412"/>
      <c r="V739" s="412"/>
      <c r="W739" s="412"/>
      <c r="X739" s="412"/>
      <c r="Y739" s="412"/>
      <c r="Z739" s="412"/>
      <c r="AA739" s="412"/>
      <c r="AB739" s="412"/>
      <c r="AC739" s="412"/>
      <c r="AD739" s="412"/>
    </row>
    <row r="740" spans="2:30" ht="12.75" customHeight="1">
      <c r="B740" s="412"/>
      <c r="C740" s="412"/>
      <c r="D740" s="412"/>
      <c r="E740" s="412"/>
      <c r="F740" s="412"/>
      <c r="G740" s="412"/>
      <c r="H740" s="412"/>
      <c r="I740" s="412"/>
      <c r="J740" s="412"/>
      <c r="K740" s="412"/>
      <c r="L740" s="412"/>
      <c r="M740" s="412"/>
      <c r="N740" s="412"/>
      <c r="O740" s="412"/>
      <c r="P740" s="412"/>
      <c r="Q740" s="412"/>
      <c r="R740" s="412"/>
      <c r="S740" s="412"/>
      <c r="T740" s="412"/>
      <c r="U740" s="412"/>
      <c r="V740" s="412"/>
      <c r="W740" s="412"/>
      <c r="X740" s="412"/>
      <c r="Y740" s="412"/>
      <c r="Z740" s="412"/>
      <c r="AA740" s="412"/>
      <c r="AB740" s="412"/>
      <c r="AC740" s="412"/>
      <c r="AD740" s="412"/>
    </row>
    <row r="741" spans="2:30" ht="12.75" customHeight="1">
      <c r="B741" s="412"/>
      <c r="C741" s="412"/>
      <c r="D741" s="412"/>
      <c r="E741" s="412"/>
      <c r="F741" s="412"/>
      <c r="G741" s="412"/>
      <c r="H741" s="412"/>
      <c r="I741" s="412"/>
      <c r="J741" s="412"/>
      <c r="K741" s="412"/>
      <c r="L741" s="412"/>
      <c r="M741" s="412"/>
      <c r="N741" s="412"/>
      <c r="O741" s="412"/>
      <c r="P741" s="412"/>
      <c r="Q741" s="412"/>
      <c r="R741" s="412"/>
      <c r="S741" s="412"/>
      <c r="T741" s="412"/>
      <c r="U741" s="412"/>
      <c r="V741" s="412"/>
      <c r="W741" s="412"/>
      <c r="X741" s="412"/>
      <c r="Y741" s="412"/>
      <c r="Z741" s="412"/>
      <c r="AA741" s="412"/>
      <c r="AB741" s="412"/>
      <c r="AC741" s="412"/>
      <c r="AD741" s="412"/>
    </row>
    <row r="742" spans="2:30" ht="12.75" customHeight="1">
      <c r="B742" s="412"/>
      <c r="C742" s="412"/>
      <c r="D742" s="412"/>
      <c r="E742" s="412"/>
      <c r="F742" s="412"/>
      <c r="G742" s="412"/>
      <c r="H742" s="412"/>
      <c r="I742" s="412"/>
      <c r="J742" s="412"/>
      <c r="K742" s="412"/>
      <c r="L742" s="412"/>
      <c r="M742" s="412"/>
      <c r="N742" s="412"/>
      <c r="O742" s="412"/>
      <c r="P742" s="412"/>
      <c r="Q742" s="412"/>
      <c r="R742" s="412"/>
      <c r="S742" s="412"/>
      <c r="T742" s="412"/>
      <c r="U742" s="412"/>
      <c r="V742" s="412"/>
      <c r="W742" s="412"/>
      <c r="X742" s="412"/>
      <c r="Y742" s="412"/>
      <c r="Z742" s="412"/>
      <c r="AA742" s="412"/>
      <c r="AB742" s="412"/>
      <c r="AC742" s="412"/>
      <c r="AD742" s="412"/>
    </row>
    <row r="743" spans="2:30" ht="12.75" customHeight="1">
      <c r="B743" s="412"/>
      <c r="C743" s="412"/>
      <c r="D743" s="412"/>
      <c r="E743" s="412"/>
      <c r="F743" s="412"/>
      <c r="G743" s="412"/>
      <c r="H743" s="412"/>
      <c r="I743" s="412"/>
      <c r="J743" s="412"/>
      <c r="K743" s="412"/>
      <c r="L743" s="412"/>
      <c r="M743" s="412"/>
      <c r="N743" s="412"/>
      <c r="O743" s="412"/>
      <c r="P743" s="412"/>
      <c r="Q743" s="412"/>
      <c r="R743" s="412"/>
      <c r="S743" s="412"/>
      <c r="T743" s="412"/>
      <c r="U743" s="412"/>
      <c r="V743" s="412"/>
      <c r="W743" s="412"/>
      <c r="X743" s="412"/>
      <c r="Y743" s="412"/>
      <c r="Z743" s="412"/>
      <c r="AA743" s="412"/>
      <c r="AB743" s="412"/>
      <c r="AC743" s="412"/>
      <c r="AD743" s="412"/>
    </row>
    <row r="744" spans="2:30" ht="12.75" customHeight="1">
      <c r="B744" s="412"/>
      <c r="C744" s="412"/>
      <c r="D744" s="412"/>
      <c r="E744" s="412"/>
      <c r="F744" s="412"/>
      <c r="G744" s="412"/>
      <c r="H744" s="412"/>
      <c r="I744" s="412"/>
      <c r="J744" s="412"/>
      <c r="K744" s="412"/>
      <c r="L744" s="412"/>
      <c r="M744" s="412"/>
      <c r="N744" s="412"/>
      <c r="O744" s="412"/>
      <c r="P744" s="412"/>
      <c r="Q744" s="412"/>
      <c r="R744" s="412"/>
      <c r="S744" s="412"/>
      <c r="T744" s="412"/>
      <c r="U744" s="412"/>
      <c r="V744" s="412"/>
      <c r="W744" s="412"/>
      <c r="X744" s="412"/>
      <c r="Y744" s="412"/>
      <c r="Z744" s="412"/>
      <c r="AA744" s="412"/>
      <c r="AB744" s="412"/>
      <c r="AC744" s="412"/>
      <c r="AD744" s="412"/>
    </row>
    <row r="745" spans="2:30" ht="12.75" customHeight="1">
      <c r="B745" s="412"/>
      <c r="C745" s="412"/>
      <c r="D745" s="412"/>
      <c r="E745" s="412"/>
      <c r="F745" s="412"/>
      <c r="G745" s="412"/>
      <c r="H745" s="412"/>
      <c r="I745" s="412"/>
      <c r="J745" s="412"/>
      <c r="K745" s="412"/>
      <c r="L745" s="412"/>
      <c r="M745" s="412"/>
      <c r="N745" s="412"/>
      <c r="O745" s="412"/>
      <c r="P745" s="412"/>
      <c r="Q745" s="412"/>
      <c r="R745" s="412"/>
      <c r="S745" s="412"/>
      <c r="T745" s="412"/>
      <c r="U745" s="412"/>
      <c r="V745" s="412"/>
      <c r="W745" s="412"/>
      <c r="X745" s="412"/>
      <c r="Y745" s="412"/>
      <c r="Z745" s="412"/>
      <c r="AA745" s="412"/>
      <c r="AB745" s="412"/>
      <c r="AC745" s="412"/>
      <c r="AD745" s="412"/>
    </row>
    <row r="746" spans="2:30" ht="12.75" customHeight="1">
      <c r="B746" s="412"/>
      <c r="C746" s="412"/>
      <c r="D746" s="412"/>
      <c r="E746" s="412"/>
      <c r="F746" s="412"/>
      <c r="G746" s="412"/>
      <c r="H746" s="412"/>
      <c r="I746" s="412"/>
      <c r="J746" s="412"/>
      <c r="K746" s="412"/>
      <c r="L746" s="412"/>
      <c r="M746" s="412"/>
      <c r="N746" s="412"/>
      <c r="O746" s="412"/>
      <c r="P746" s="412"/>
      <c r="Q746" s="412"/>
      <c r="R746" s="412"/>
      <c r="S746" s="412"/>
      <c r="T746" s="412"/>
      <c r="U746" s="412"/>
      <c r="V746" s="412"/>
      <c r="W746" s="412"/>
      <c r="X746" s="412"/>
      <c r="Y746" s="412"/>
      <c r="Z746" s="412"/>
      <c r="AA746" s="412"/>
      <c r="AB746" s="412"/>
      <c r="AC746" s="412"/>
      <c r="AD746" s="412"/>
    </row>
    <row r="747" spans="2:30" ht="12.75" customHeight="1">
      <c r="B747" s="412"/>
      <c r="C747" s="412"/>
      <c r="D747" s="412"/>
      <c r="E747" s="412"/>
      <c r="F747" s="412"/>
      <c r="G747" s="412"/>
      <c r="H747" s="412"/>
      <c r="I747" s="412"/>
      <c r="J747" s="412"/>
      <c r="K747" s="412"/>
      <c r="L747" s="412"/>
      <c r="M747" s="412"/>
      <c r="N747" s="412"/>
      <c r="O747" s="412"/>
      <c r="P747" s="412"/>
      <c r="Q747" s="412"/>
      <c r="R747" s="412"/>
      <c r="S747" s="412"/>
      <c r="T747" s="412"/>
      <c r="U747" s="412"/>
      <c r="V747" s="412"/>
      <c r="W747" s="412"/>
      <c r="X747" s="412"/>
      <c r="Y747" s="412"/>
      <c r="Z747" s="412"/>
      <c r="AA747" s="412"/>
      <c r="AB747" s="412"/>
      <c r="AC747" s="412"/>
      <c r="AD747" s="412"/>
    </row>
    <row r="748" spans="2:30" ht="12.75" customHeight="1">
      <c r="B748" s="412"/>
      <c r="C748" s="412"/>
      <c r="D748" s="412"/>
      <c r="E748" s="412"/>
      <c r="F748" s="412"/>
      <c r="G748" s="412"/>
      <c r="H748" s="412"/>
      <c r="I748" s="412"/>
      <c r="J748" s="412"/>
      <c r="K748" s="412"/>
      <c r="L748" s="412"/>
      <c r="M748" s="412"/>
      <c r="N748" s="412"/>
      <c r="O748" s="412"/>
      <c r="P748" s="412"/>
      <c r="Q748" s="412"/>
      <c r="R748" s="412"/>
      <c r="S748" s="412"/>
      <c r="T748" s="412"/>
      <c r="U748" s="412"/>
      <c r="V748" s="412"/>
      <c r="W748" s="412"/>
      <c r="X748" s="412"/>
      <c r="Y748" s="412"/>
      <c r="Z748" s="412"/>
      <c r="AA748" s="412"/>
      <c r="AB748" s="412"/>
      <c r="AC748" s="412"/>
      <c r="AD748" s="412"/>
    </row>
    <row r="749" spans="2:30" ht="12.75" customHeight="1">
      <c r="B749" s="412"/>
      <c r="C749" s="412"/>
      <c r="D749" s="412"/>
      <c r="E749" s="412"/>
      <c r="F749" s="412"/>
      <c r="G749" s="412"/>
      <c r="H749" s="412"/>
      <c r="I749" s="412"/>
      <c r="J749" s="412"/>
      <c r="K749" s="412"/>
      <c r="L749" s="412"/>
      <c r="M749" s="412"/>
      <c r="N749" s="412"/>
      <c r="O749" s="412"/>
      <c r="P749" s="412"/>
      <c r="Q749" s="412"/>
      <c r="R749" s="412"/>
      <c r="S749" s="412"/>
      <c r="T749" s="412"/>
      <c r="U749" s="412"/>
      <c r="V749" s="412"/>
      <c r="W749" s="412"/>
      <c r="X749" s="412"/>
      <c r="Y749" s="412"/>
      <c r="Z749" s="412"/>
      <c r="AA749" s="412"/>
      <c r="AB749" s="412"/>
      <c r="AC749" s="412"/>
      <c r="AD749" s="412"/>
    </row>
    <row r="750" spans="2:30" ht="12.75" customHeight="1">
      <c r="B750" s="412"/>
      <c r="C750" s="412"/>
      <c r="D750" s="412"/>
      <c r="E750" s="412"/>
      <c r="F750" s="412"/>
      <c r="G750" s="412"/>
      <c r="H750" s="412"/>
      <c r="I750" s="412"/>
      <c r="J750" s="412"/>
      <c r="K750" s="412"/>
      <c r="L750" s="412"/>
      <c r="M750" s="412"/>
      <c r="N750" s="412"/>
      <c r="O750" s="412"/>
      <c r="P750" s="412"/>
      <c r="Q750" s="412"/>
      <c r="R750" s="412"/>
      <c r="S750" s="412"/>
      <c r="T750" s="412"/>
      <c r="U750" s="412"/>
      <c r="V750" s="412"/>
      <c r="W750" s="412"/>
      <c r="X750" s="412"/>
      <c r="Y750" s="412"/>
      <c r="Z750" s="412"/>
      <c r="AA750" s="412"/>
      <c r="AB750" s="412"/>
      <c r="AC750" s="412"/>
      <c r="AD750" s="412"/>
    </row>
    <row r="751" spans="2:30" ht="12.75" customHeight="1">
      <c r="B751" s="412"/>
      <c r="C751" s="412"/>
      <c r="D751" s="412"/>
      <c r="E751" s="412"/>
      <c r="F751" s="412"/>
      <c r="G751" s="412"/>
      <c r="H751" s="412"/>
      <c r="I751" s="412"/>
      <c r="J751" s="412"/>
      <c r="K751" s="412"/>
      <c r="L751" s="412"/>
      <c r="M751" s="412"/>
      <c r="N751" s="412"/>
      <c r="O751" s="412"/>
      <c r="P751" s="412"/>
      <c r="Q751" s="412"/>
      <c r="R751" s="412"/>
      <c r="S751" s="412"/>
      <c r="T751" s="412"/>
      <c r="U751" s="412"/>
      <c r="V751" s="412"/>
      <c r="W751" s="412"/>
      <c r="X751" s="412"/>
      <c r="Y751" s="412"/>
      <c r="Z751" s="412"/>
      <c r="AA751" s="412"/>
      <c r="AB751" s="412"/>
      <c r="AC751" s="412"/>
      <c r="AD751" s="412"/>
    </row>
    <row r="752" spans="2:30" ht="12.75" customHeight="1">
      <c r="B752" s="412"/>
      <c r="C752" s="412"/>
      <c r="D752" s="412"/>
      <c r="E752" s="412"/>
      <c r="F752" s="412"/>
      <c r="G752" s="412"/>
      <c r="H752" s="412"/>
      <c r="I752" s="412"/>
      <c r="J752" s="412"/>
      <c r="K752" s="412"/>
      <c r="L752" s="412"/>
      <c r="M752" s="412"/>
      <c r="N752" s="412"/>
      <c r="O752" s="412"/>
      <c r="P752" s="412"/>
      <c r="Q752" s="412"/>
      <c r="R752" s="412"/>
      <c r="S752" s="412"/>
      <c r="T752" s="412"/>
      <c r="U752" s="412"/>
      <c r="V752" s="412"/>
      <c r="W752" s="412"/>
      <c r="X752" s="412"/>
      <c r="Y752" s="412"/>
      <c r="Z752" s="412"/>
      <c r="AA752" s="412"/>
      <c r="AB752" s="412"/>
      <c r="AC752" s="412"/>
      <c r="AD752" s="412"/>
    </row>
    <row r="753" spans="2:30" ht="12.75" customHeight="1">
      <c r="B753" s="412"/>
      <c r="C753" s="412"/>
      <c r="D753" s="412"/>
      <c r="E753" s="412"/>
      <c r="F753" s="412"/>
      <c r="G753" s="412"/>
      <c r="H753" s="412"/>
      <c r="I753" s="412"/>
      <c r="J753" s="412"/>
      <c r="K753" s="412"/>
      <c r="L753" s="412"/>
      <c r="M753" s="412"/>
      <c r="N753" s="412"/>
      <c r="O753" s="412"/>
      <c r="P753" s="412"/>
      <c r="Q753" s="412"/>
      <c r="R753" s="412"/>
      <c r="S753" s="412"/>
      <c r="T753" s="412"/>
      <c r="U753" s="412"/>
      <c r="V753" s="412"/>
      <c r="W753" s="412"/>
      <c r="X753" s="412"/>
      <c r="Y753" s="412"/>
      <c r="Z753" s="412"/>
      <c r="AA753" s="412"/>
      <c r="AB753" s="412"/>
      <c r="AC753" s="412"/>
      <c r="AD753" s="412"/>
    </row>
    <row r="754" spans="2:30" ht="12.75" customHeight="1">
      <c r="B754" s="412"/>
      <c r="C754" s="412"/>
      <c r="D754" s="412"/>
      <c r="E754" s="412"/>
      <c r="F754" s="412"/>
      <c r="G754" s="412"/>
      <c r="H754" s="412"/>
      <c r="I754" s="412"/>
      <c r="J754" s="412"/>
      <c r="K754" s="412"/>
      <c r="L754" s="412"/>
      <c r="M754" s="412"/>
      <c r="N754" s="412"/>
      <c r="O754" s="412"/>
      <c r="P754" s="412"/>
      <c r="Q754" s="412"/>
      <c r="R754" s="412"/>
      <c r="S754" s="412"/>
      <c r="T754" s="412"/>
      <c r="U754" s="412"/>
      <c r="V754" s="412"/>
      <c r="W754" s="412"/>
      <c r="X754" s="412"/>
      <c r="Y754" s="412"/>
      <c r="Z754" s="412"/>
      <c r="AA754" s="412"/>
      <c r="AB754" s="412"/>
      <c r="AC754" s="412"/>
      <c r="AD754" s="412"/>
    </row>
    <row r="755" spans="2:30" ht="12.75" customHeight="1">
      <c r="B755" s="412"/>
      <c r="C755" s="412"/>
      <c r="D755" s="412"/>
      <c r="E755" s="412"/>
      <c r="F755" s="412"/>
      <c r="G755" s="412"/>
      <c r="H755" s="412"/>
      <c r="I755" s="412"/>
      <c r="J755" s="412"/>
      <c r="K755" s="412"/>
      <c r="L755" s="412"/>
      <c r="M755" s="412"/>
      <c r="N755" s="412"/>
      <c r="O755" s="412"/>
      <c r="P755" s="412"/>
      <c r="Q755" s="412"/>
      <c r="R755" s="412"/>
      <c r="S755" s="412"/>
      <c r="T755" s="412"/>
      <c r="U755" s="412"/>
      <c r="V755" s="412"/>
      <c r="W755" s="412"/>
      <c r="X755" s="412"/>
      <c r="Y755" s="412"/>
      <c r="Z755" s="412"/>
      <c r="AA755" s="412"/>
      <c r="AB755" s="412"/>
      <c r="AC755" s="412"/>
      <c r="AD755" s="412"/>
    </row>
    <row r="756" spans="2:30" ht="12.75" customHeight="1">
      <c r="B756" s="412"/>
      <c r="C756" s="412"/>
      <c r="D756" s="412"/>
      <c r="E756" s="412"/>
      <c r="F756" s="412"/>
      <c r="G756" s="412"/>
      <c r="H756" s="412"/>
      <c r="I756" s="412"/>
      <c r="J756" s="412"/>
      <c r="K756" s="412"/>
      <c r="L756" s="412"/>
      <c r="M756" s="412"/>
      <c r="N756" s="412"/>
      <c r="O756" s="412"/>
      <c r="P756" s="412"/>
      <c r="Q756" s="412"/>
      <c r="R756" s="412"/>
      <c r="S756" s="412"/>
      <c r="T756" s="412"/>
      <c r="U756" s="412"/>
      <c r="V756" s="412"/>
      <c r="W756" s="412"/>
      <c r="X756" s="412"/>
      <c r="Y756" s="412"/>
      <c r="Z756" s="412"/>
      <c r="AA756" s="412"/>
      <c r="AB756" s="412"/>
      <c r="AC756" s="412"/>
      <c r="AD756" s="412"/>
    </row>
    <row r="757" spans="2:30" ht="12.75" customHeight="1">
      <c r="B757" s="412"/>
      <c r="C757" s="412"/>
      <c r="D757" s="412"/>
      <c r="E757" s="412"/>
      <c r="F757" s="412"/>
      <c r="G757" s="412"/>
      <c r="H757" s="412"/>
      <c r="I757" s="412"/>
      <c r="J757" s="412"/>
      <c r="K757" s="412"/>
      <c r="L757" s="412"/>
      <c r="M757" s="412"/>
      <c r="N757" s="412"/>
      <c r="O757" s="412"/>
      <c r="P757" s="412"/>
      <c r="Q757" s="412"/>
      <c r="R757" s="412"/>
      <c r="S757" s="412"/>
      <c r="T757" s="412"/>
      <c r="U757" s="412"/>
      <c r="V757" s="412"/>
      <c r="W757" s="412"/>
      <c r="X757" s="412"/>
      <c r="Y757" s="412"/>
      <c r="Z757" s="412"/>
      <c r="AA757" s="412"/>
      <c r="AB757" s="412"/>
      <c r="AC757" s="412"/>
      <c r="AD757" s="412"/>
    </row>
    <row r="758" spans="2:30" ht="12.75" customHeight="1">
      <c r="B758" s="412"/>
      <c r="C758" s="412"/>
      <c r="D758" s="412"/>
      <c r="E758" s="412"/>
      <c r="F758" s="412"/>
      <c r="G758" s="412"/>
      <c r="H758" s="412"/>
      <c r="I758" s="412"/>
      <c r="J758" s="412"/>
      <c r="K758" s="412"/>
      <c r="L758" s="412"/>
      <c r="M758" s="412"/>
      <c r="N758" s="412"/>
      <c r="O758" s="412"/>
      <c r="P758" s="412"/>
      <c r="Q758" s="412"/>
      <c r="R758" s="412"/>
      <c r="S758" s="412"/>
      <c r="T758" s="412"/>
      <c r="U758" s="412"/>
      <c r="V758" s="412"/>
      <c r="W758" s="412"/>
      <c r="X758" s="412"/>
      <c r="Y758" s="412"/>
      <c r="Z758" s="412"/>
      <c r="AA758" s="412"/>
      <c r="AB758" s="412"/>
      <c r="AC758" s="412"/>
      <c r="AD758" s="412"/>
    </row>
    <row r="759" spans="2:30" ht="12.75" customHeight="1">
      <c r="B759" s="412"/>
      <c r="C759" s="412"/>
      <c r="D759" s="412"/>
      <c r="E759" s="412"/>
      <c r="F759" s="412"/>
      <c r="G759" s="412"/>
      <c r="H759" s="412"/>
      <c r="I759" s="412"/>
      <c r="J759" s="412"/>
      <c r="K759" s="412"/>
      <c r="L759" s="412"/>
      <c r="M759" s="412"/>
      <c r="N759" s="412"/>
      <c r="O759" s="412"/>
      <c r="P759" s="412"/>
      <c r="Q759" s="412"/>
      <c r="R759" s="412"/>
      <c r="S759" s="412"/>
      <c r="T759" s="412"/>
      <c r="U759" s="412"/>
      <c r="V759" s="412"/>
      <c r="W759" s="412"/>
      <c r="X759" s="412"/>
      <c r="Y759" s="412"/>
      <c r="Z759" s="412"/>
      <c r="AA759" s="412"/>
      <c r="AB759" s="412"/>
      <c r="AC759" s="412"/>
      <c r="AD759" s="412"/>
    </row>
    <row r="760" spans="2:30" ht="12.75" customHeight="1">
      <c r="B760" s="412"/>
      <c r="C760" s="412"/>
      <c r="D760" s="412"/>
      <c r="E760" s="412"/>
      <c r="F760" s="412"/>
      <c r="G760" s="412"/>
      <c r="H760" s="412"/>
      <c r="I760" s="412"/>
      <c r="J760" s="412"/>
      <c r="K760" s="412"/>
      <c r="L760" s="412"/>
      <c r="M760" s="412"/>
      <c r="N760" s="412"/>
      <c r="O760" s="412"/>
      <c r="P760" s="412"/>
      <c r="Q760" s="412"/>
      <c r="R760" s="412"/>
      <c r="S760" s="412"/>
      <c r="T760" s="412"/>
      <c r="U760" s="412"/>
      <c r="V760" s="412"/>
      <c r="W760" s="412"/>
      <c r="X760" s="412"/>
      <c r="Y760" s="412"/>
      <c r="Z760" s="412"/>
      <c r="AA760" s="412"/>
      <c r="AB760" s="412"/>
      <c r="AC760" s="412"/>
      <c r="AD760" s="412"/>
    </row>
    <row r="761" spans="2:30" ht="12.75" customHeight="1">
      <c r="B761" s="412"/>
      <c r="C761" s="412"/>
      <c r="D761" s="412"/>
      <c r="E761" s="412"/>
      <c r="F761" s="412"/>
      <c r="G761" s="412"/>
      <c r="H761" s="412"/>
      <c r="I761" s="412"/>
      <c r="J761" s="412"/>
      <c r="K761" s="412"/>
      <c r="L761" s="412"/>
      <c r="M761" s="412"/>
      <c r="N761" s="412"/>
      <c r="O761" s="412"/>
      <c r="P761" s="412"/>
      <c r="Q761" s="412"/>
      <c r="R761" s="412"/>
      <c r="S761" s="412"/>
      <c r="T761" s="412"/>
      <c r="U761" s="412"/>
      <c r="V761" s="412"/>
      <c r="W761" s="412"/>
      <c r="X761" s="412"/>
      <c r="Y761" s="412"/>
      <c r="Z761" s="412"/>
      <c r="AA761" s="412"/>
      <c r="AB761" s="412"/>
      <c r="AC761" s="412"/>
      <c r="AD761" s="412"/>
    </row>
    <row r="762" spans="2:30" ht="12.75" customHeight="1">
      <c r="B762" s="412"/>
      <c r="C762" s="412"/>
      <c r="D762" s="412"/>
      <c r="E762" s="412"/>
      <c r="F762" s="412"/>
      <c r="G762" s="412"/>
      <c r="H762" s="412"/>
      <c r="I762" s="412"/>
      <c r="J762" s="412"/>
      <c r="K762" s="412"/>
      <c r="L762" s="412"/>
      <c r="M762" s="412"/>
      <c r="N762" s="412"/>
      <c r="O762" s="412"/>
      <c r="P762" s="412"/>
      <c r="Q762" s="412"/>
      <c r="R762" s="412"/>
      <c r="S762" s="412"/>
      <c r="T762" s="412"/>
      <c r="U762" s="412"/>
      <c r="V762" s="412"/>
      <c r="W762" s="412"/>
      <c r="X762" s="412"/>
      <c r="Y762" s="412"/>
      <c r="Z762" s="412"/>
      <c r="AA762" s="412"/>
      <c r="AB762" s="412"/>
      <c r="AC762" s="412"/>
      <c r="AD762" s="412"/>
    </row>
    <row r="763" spans="2:30" ht="12.75" customHeight="1">
      <c r="B763" s="412"/>
      <c r="C763" s="412"/>
      <c r="D763" s="412"/>
      <c r="E763" s="412"/>
      <c r="F763" s="412"/>
      <c r="G763" s="412"/>
      <c r="H763" s="412"/>
      <c r="I763" s="412"/>
      <c r="J763" s="412"/>
      <c r="K763" s="412"/>
      <c r="L763" s="412"/>
      <c r="M763" s="412"/>
      <c r="N763" s="412"/>
      <c r="O763" s="412"/>
      <c r="P763" s="412"/>
      <c r="Q763" s="412"/>
      <c r="R763" s="412"/>
      <c r="S763" s="412"/>
      <c r="T763" s="412"/>
      <c r="U763" s="412"/>
      <c r="V763" s="412"/>
      <c r="W763" s="412"/>
      <c r="X763" s="412"/>
      <c r="Y763" s="412"/>
      <c r="Z763" s="412"/>
      <c r="AA763" s="412"/>
      <c r="AB763" s="412"/>
      <c r="AC763" s="412"/>
      <c r="AD763" s="412"/>
    </row>
    <row r="764" spans="2:30" ht="12.75" customHeight="1">
      <c r="B764" s="412"/>
      <c r="C764" s="412"/>
      <c r="D764" s="412"/>
      <c r="E764" s="412"/>
      <c r="F764" s="412"/>
      <c r="G764" s="412"/>
      <c r="H764" s="412"/>
      <c r="I764" s="412"/>
      <c r="J764" s="412"/>
      <c r="K764" s="412"/>
      <c r="L764" s="412"/>
      <c r="M764" s="412"/>
      <c r="N764" s="412"/>
      <c r="O764" s="412"/>
      <c r="P764" s="412"/>
      <c r="Q764" s="412"/>
      <c r="R764" s="412"/>
      <c r="S764" s="412"/>
      <c r="T764" s="412"/>
      <c r="U764" s="412"/>
      <c r="V764" s="412"/>
      <c r="W764" s="412"/>
      <c r="X764" s="412"/>
      <c r="Y764" s="412"/>
      <c r="Z764" s="412"/>
      <c r="AA764" s="412"/>
      <c r="AB764" s="412"/>
      <c r="AC764" s="412"/>
      <c r="AD764" s="412"/>
    </row>
    <row r="765" spans="2:30" ht="12.75" customHeight="1">
      <c r="B765" s="412"/>
      <c r="C765" s="412"/>
      <c r="D765" s="412"/>
      <c r="E765" s="412"/>
      <c r="F765" s="412"/>
      <c r="G765" s="412"/>
      <c r="H765" s="412"/>
      <c r="I765" s="412"/>
      <c r="J765" s="412"/>
      <c r="K765" s="412"/>
      <c r="L765" s="412"/>
      <c r="M765" s="412"/>
      <c r="N765" s="412"/>
      <c r="O765" s="412"/>
      <c r="P765" s="412"/>
      <c r="Q765" s="412"/>
      <c r="R765" s="412"/>
      <c r="S765" s="412"/>
      <c r="T765" s="412"/>
      <c r="U765" s="412"/>
      <c r="V765" s="412"/>
      <c r="W765" s="412"/>
      <c r="X765" s="412"/>
      <c r="Y765" s="412"/>
      <c r="Z765" s="412"/>
      <c r="AA765" s="412"/>
      <c r="AB765" s="412"/>
      <c r="AC765" s="412"/>
      <c r="AD765" s="412"/>
    </row>
    <row r="766" spans="2:30" ht="12.75" customHeight="1">
      <c r="B766" s="412"/>
      <c r="C766" s="412"/>
      <c r="D766" s="412"/>
      <c r="E766" s="412"/>
      <c r="F766" s="412"/>
      <c r="G766" s="412"/>
      <c r="H766" s="412"/>
      <c r="I766" s="412"/>
      <c r="J766" s="412"/>
      <c r="K766" s="412"/>
      <c r="L766" s="412"/>
      <c r="M766" s="412"/>
      <c r="N766" s="412"/>
      <c r="O766" s="412"/>
      <c r="P766" s="412"/>
      <c r="Q766" s="412"/>
      <c r="R766" s="412"/>
      <c r="S766" s="412"/>
      <c r="T766" s="412"/>
      <c r="U766" s="412"/>
      <c r="V766" s="412"/>
      <c r="W766" s="412"/>
      <c r="X766" s="412"/>
      <c r="Y766" s="412"/>
      <c r="Z766" s="412"/>
      <c r="AA766" s="412"/>
      <c r="AB766" s="412"/>
      <c r="AC766" s="412"/>
      <c r="AD766" s="412"/>
    </row>
    <row r="767" spans="2:30" ht="12.75" customHeight="1">
      <c r="B767" s="412"/>
      <c r="C767" s="412"/>
      <c r="D767" s="412"/>
      <c r="E767" s="412"/>
      <c r="F767" s="412"/>
      <c r="G767" s="412"/>
      <c r="H767" s="412"/>
      <c r="I767" s="412"/>
      <c r="J767" s="412"/>
      <c r="K767" s="412"/>
      <c r="L767" s="412"/>
      <c r="M767" s="412"/>
      <c r="N767" s="412"/>
      <c r="O767" s="412"/>
      <c r="P767" s="412"/>
      <c r="Q767" s="412"/>
      <c r="R767" s="412"/>
      <c r="S767" s="412"/>
      <c r="T767" s="412"/>
      <c r="U767" s="412"/>
      <c r="V767" s="412"/>
      <c r="W767" s="412"/>
      <c r="X767" s="412"/>
      <c r="Y767" s="412"/>
      <c r="Z767" s="412"/>
      <c r="AA767" s="412"/>
      <c r="AB767" s="412"/>
      <c r="AC767" s="412"/>
      <c r="AD767" s="412"/>
    </row>
    <row r="768" spans="2:30" ht="12.75" customHeight="1">
      <c r="B768" s="412"/>
      <c r="C768" s="412"/>
      <c r="D768" s="412"/>
      <c r="E768" s="412"/>
      <c r="F768" s="412"/>
      <c r="G768" s="412"/>
      <c r="H768" s="412"/>
      <c r="I768" s="412"/>
      <c r="J768" s="412"/>
      <c r="K768" s="412"/>
      <c r="L768" s="412"/>
      <c r="M768" s="412"/>
      <c r="N768" s="412"/>
      <c r="O768" s="412"/>
      <c r="P768" s="412"/>
      <c r="Q768" s="412"/>
      <c r="R768" s="412"/>
      <c r="S768" s="412"/>
      <c r="T768" s="412"/>
      <c r="U768" s="412"/>
      <c r="V768" s="412"/>
      <c r="W768" s="412"/>
      <c r="X768" s="412"/>
      <c r="Y768" s="412"/>
      <c r="Z768" s="412"/>
      <c r="AA768" s="412"/>
      <c r="AB768" s="412"/>
      <c r="AC768" s="412"/>
      <c r="AD768" s="412"/>
    </row>
    <row r="769" spans="2:30" ht="12.75" customHeight="1">
      <c r="B769" s="412"/>
      <c r="C769" s="412"/>
      <c r="D769" s="412"/>
      <c r="E769" s="412"/>
      <c r="F769" s="412"/>
      <c r="G769" s="412"/>
      <c r="H769" s="412"/>
      <c r="I769" s="412"/>
      <c r="J769" s="412"/>
      <c r="K769" s="412"/>
      <c r="L769" s="412"/>
      <c r="M769" s="412"/>
      <c r="N769" s="412"/>
      <c r="O769" s="412"/>
      <c r="P769" s="412"/>
      <c r="Q769" s="412"/>
      <c r="R769" s="412"/>
      <c r="S769" s="412"/>
      <c r="T769" s="412"/>
      <c r="U769" s="412"/>
      <c r="V769" s="412"/>
      <c r="W769" s="412"/>
      <c r="X769" s="412"/>
      <c r="Y769" s="412"/>
      <c r="Z769" s="412"/>
      <c r="AA769" s="412"/>
      <c r="AB769" s="412"/>
      <c r="AC769" s="412"/>
      <c r="AD769" s="412"/>
    </row>
    <row r="770" spans="2:30" ht="12.75" customHeight="1">
      <c r="B770" s="412"/>
      <c r="C770" s="412"/>
      <c r="D770" s="412"/>
      <c r="E770" s="412"/>
      <c r="F770" s="412"/>
      <c r="G770" s="412"/>
      <c r="H770" s="412"/>
      <c r="I770" s="412"/>
      <c r="J770" s="412"/>
      <c r="K770" s="412"/>
      <c r="L770" s="412"/>
      <c r="M770" s="412"/>
      <c r="N770" s="412"/>
      <c r="O770" s="412"/>
      <c r="P770" s="412"/>
      <c r="Q770" s="412"/>
      <c r="R770" s="412"/>
      <c r="S770" s="412"/>
      <c r="T770" s="412"/>
      <c r="U770" s="412"/>
      <c r="V770" s="412"/>
      <c r="W770" s="412"/>
      <c r="X770" s="412"/>
      <c r="Y770" s="412"/>
      <c r="Z770" s="412"/>
      <c r="AA770" s="412"/>
      <c r="AB770" s="412"/>
      <c r="AC770" s="412"/>
      <c r="AD770" s="412"/>
    </row>
    <row r="771" spans="2:30" ht="12.75" customHeight="1">
      <c r="B771" s="412"/>
      <c r="C771" s="412"/>
      <c r="D771" s="412"/>
      <c r="E771" s="412"/>
      <c r="F771" s="412"/>
      <c r="G771" s="412"/>
      <c r="H771" s="412"/>
      <c r="I771" s="412"/>
      <c r="J771" s="412"/>
      <c r="K771" s="412"/>
      <c r="L771" s="412"/>
      <c r="M771" s="412"/>
      <c r="N771" s="412"/>
      <c r="O771" s="412"/>
      <c r="P771" s="412"/>
      <c r="Q771" s="412"/>
      <c r="R771" s="412"/>
      <c r="S771" s="412"/>
      <c r="T771" s="412"/>
      <c r="U771" s="412"/>
      <c r="V771" s="412"/>
      <c r="W771" s="412"/>
      <c r="X771" s="412"/>
      <c r="Y771" s="412"/>
      <c r="Z771" s="412"/>
      <c r="AA771" s="412"/>
      <c r="AB771" s="412"/>
      <c r="AC771" s="412"/>
      <c r="AD771" s="412"/>
    </row>
    <row r="772" spans="2:30" ht="12.75" customHeight="1">
      <c r="B772" s="412"/>
      <c r="C772" s="412"/>
      <c r="D772" s="412"/>
      <c r="E772" s="412"/>
      <c r="F772" s="412"/>
      <c r="G772" s="412"/>
      <c r="H772" s="412"/>
      <c r="I772" s="412"/>
      <c r="J772" s="412"/>
      <c r="K772" s="412"/>
      <c r="L772" s="412"/>
      <c r="M772" s="412"/>
      <c r="N772" s="412"/>
      <c r="O772" s="412"/>
      <c r="P772" s="412"/>
      <c r="Q772" s="412"/>
      <c r="R772" s="412"/>
      <c r="S772" s="412"/>
      <c r="T772" s="412"/>
      <c r="U772" s="412"/>
      <c r="V772" s="412"/>
      <c r="W772" s="412"/>
      <c r="X772" s="412"/>
      <c r="Y772" s="412"/>
      <c r="Z772" s="412"/>
      <c r="AA772" s="412"/>
      <c r="AB772" s="412"/>
      <c r="AC772" s="412"/>
      <c r="AD772" s="412"/>
    </row>
    <row r="773" spans="2:30" ht="12.75" customHeight="1">
      <c r="B773" s="412"/>
      <c r="C773" s="412"/>
      <c r="D773" s="412"/>
      <c r="E773" s="412"/>
      <c r="F773" s="412"/>
      <c r="G773" s="412"/>
      <c r="H773" s="412"/>
      <c r="I773" s="412"/>
      <c r="J773" s="412"/>
      <c r="K773" s="412"/>
      <c r="L773" s="412"/>
      <c r="M773" s="412"/>
      <c r="N773" s="412"/>
      <c r="O773" s="412"/>
      <c r="P773" s="412"/>
      <c r="Q773" s="412"/>
      <c r="R773" s="412"/>
      <c r="S773" s="412"/>
      <c r="T773" s="412"/>
      <c r="U773" s="412"/>
      <c r="V773" s="412"/>
      <c r="W773" s="412"/>
      <c r="X773" s="412"/>
      <c r="Y773" s="412"/>
      <c r="Z773" s="412"/>
      <c r="AA773" s="412"/>
      <c r="AB773" s="412"/>
      <c r="AC773" s="412"/>
      <c r="AD773" s="412"/>
    </row>
    <row r="774" spans="2:30" ht="12.75" customHeight="1">
      <c r="B774" s="412"/>
      <c r="C774" s="412"/>
      <c r="D774" s="412"/>
      <c r="E774" s="412"/>
      <c r="F774" s="412"/>
      <c r="G774" s="412"/>
      <c r="H774" s="412"/>
      <c r="I774" s="412"/>
      <c r="J774" s="412"/>
      <c r="K774" s="412"/>
      <c r="L774" s="412"/>
      <c r="M774" s="412"/>
      <c r="N774" s="412"/>
      <c r="O774" s="412"/>
      <c r="P774" s="412"/>
      <c r="Q774" s="412"/>
      <c r="R774" s="412"/>
      <c r="S774" s="412"/>
      <c r="T774" s="412"/>
      <c r="U774" s="412"/>
      <c r="V774" s="412"/>
      <c r="W774" s="412"/>
      <c r="X774" s="412"/>
      <c r="Y774" s="412"/>
      <c r="Z774" s="412"/>
      <c r="AA774" s="412"/>
      <c r="AB774" s="412"/>
      <c r="AC774" s="412"/>
      <c r="AD774" s="412"/>
    </row>
    <row r="775" spans="2:30" ht="12.75" customHeight="1">
      <c r="B775" s="412"/>
      <c r="C775" s="412"/>
      <c r="D775" s="412"/>
      <c r="E775" s="412"/>
      <c r="F775" s="412"/>
      <c r="G775" s="412"/>
      <c r="H775" s="412"/>
      <c r="I775" s="412"/>
      <c r="J775" s="412"/>
      <c r="K775" s="412"/>
      <c r="L775" s="412"/>
      <c r="M775" s="412"/>
      <c r="N775" s="412"/>
      <c r="O775" s="412"/>
      <c r="P775" s="412"/>
      <c r="Q775" s="412"/>
      <c r="R775" s="412"/>
      <c r="S775" s="412"/>
      <c r="T775" s="412"/>
      <c r="U775" s="412"/>
      <c r="V775" s="412"/>
      <c r="W775" s="412"/>
      <c r="X775" s="412"/>
      <c r="Y775" s="412"/>
      <c r="Z775" s="412"/>
      <c r="AA775" s="412"/>
      <c r="AB775" s="412"/>
      <c r="AC775" s="412"/>
      <c r="AD775" s="412"/>
    </row>
    <row r="776" spans="2:30" ht="12.75" customHeight="1">
      <c r="B776" s="412"/>
      <c r="C776" s="412"/>
      <c r="D776" s="412"/>
      <c r="E776" s="412"/>
      <c r="F776" s="412"/>
      <c r="G776" s="412"/>
      <c r="H776" s="412"/>
      <c r="I776" s="412"/>
      <c r="J776" s="412"/>
      <c r="K776" s="412"/>
      <c r="L776" s="412"/>
      <c r="M776" s="412"/>
      <c r="N776" s="412"/>
      <c r="O776" s="412"/>
      <c r="P776" s="412"/>
      <c r="Q776" s="412"/>
      <c r="R776" s="412"/>
      <c r="S776" s="412"/>
      <c r="T776" s="412"/>
      <c r="U776" s="412"/>
      <c r="V776" s="412"/>
      <c r="W776" s="412"/>
      <c r="X776" s="412"/>
      <c r="Y776" s="412"/>
      <c r="Z776" s="412"/>
      <c r="AA776" s="412"/>
      <c r="AB776" s="412"/>
      <c r="AC776" s="412"/>
      <c r="AD776" s="412"/>
    </row>
    <row r="777" spans="2:30" ht="12.75" customHeight="1">
      <c r="B777" s="412"/>
      <c r="C777" s="412"/>
      <c r="D777" s="412"/>
      <c r="E777" s="412"/>
      <c r="F777" s="412"/>
      <c r="G777" s="412"/>
      <c r="H777" s="412"/>
      <c r="I777" s="412"/>
      <c r="J777" s="412"/>
      <c r="K777" s="412"/>
      <c r="L777" s="412"/>
      <c r="M777" s="412"/>
      <c r="N777" s="412"/>
      <c r="O777" s="412"/>
      <c r="P777" s="412"/>
      <c r="Q777" s="412"/>
      <c r="R777" s="412"/>
      <c r="S777" s="412"/>
      <c r="T777" s="412"/>
      <c r="U777" s="412"/>
      <c r="V777" s="412"/>
      <c r="W777" s="412"/>
      <c r="X777" s="412"/>
      <c r="Y777" s="412"/>
      <c r="Z777" s="412"/>
      <c r="AA777" s="412"/>
      <c r="AB777" s="412"/>
      <c r="AC777" s="412"/>
      <c r="AD777" s="412"/>
    </row>
    <row r="778" spans="2:30" ht="12.75" customHeight="1">
      <c r="B778" s="412"/>
      <c r="C778" s="412"/>
      <c r="D778" s="412"/>
      <c r="E778" s="412"/>
      <c r="F778" s="412"/>
      <c r="G778" s="412"/>
      <c r="H778" s="412"/>
      <c r="I778" s="412"/>
      <c r="J778" s="412"/>
      <c r="K778" s="412"/>
      <c r="L778" s="412"/>
      <c r="M778" s="412"/>
      <c r="N778" s="412"/>
      <c r="O778" s="412"/>
      <c r="P778" s="412"/>
      <c r="Q778" s="412"/>
      <c r="R778" s="412"/>
      <c r="S778" s="412"/>
      <c r="T778" s="412"/>
      <c r="U778" s="412"/>
      <c r="V778" s="412"/>
      <c r="W778" s="412"/>
      <c r="X778" s="412"/>
      <c r="Y778" s="412"/>
      <c r="Z778" s="412"/>
      <c r="AA778" s="412"/>
      <c r="AB778" s="412"/>
      <c r="AC778" s="412"/>
      <c r="AD778" s="412"/>
    </row>
    <row r="779" spans="2:30" ht="12.75" customHeight="1">
      <c r="B779" s="412"/>
      <c r="C779" s="412"/>
      <c r="D779" s="412"/>
      <c r="E779" s="412"/>
      <c r="F779" s="412"/>
      <c r="G779" s="412"/>
      <c r="H779" s="412"/>
      <c r="I779" s="412"/>
      <c r="J779" s="412"/>
      <c r="K779" s="412"/>
      <c r="L779" s="412"/>
      <c r="M779" s="412"/>
      <c r="N779" s="412"/>
      <c r="O779" s="412"/>
      <c r="P779" s="412"/>
      <c r="Q779" s="412"/>
      <c r="R779" s="412"/>
      <c r="S779" s="412"/>
      <c r="T779" s="412"/>
      <c r="U779" s="412"/>
      <c r="V779" s="412"/>
      <c r="W779" s="412"/>
      <c r="X779" s="412"/>
      <c r="Y779" s="412"/>
      <c r="Z779" s="412"/>
      <c r="AA779" s="412"/>
      <c r="AB779" s="412"/>
      <c r="AC779" s="412"/>
      <c r="AD779" s="412"/>
    </row>
    <row r="780" spans="2:30" ht="12.75" customHeight="1">
      <c r="B780" s="412"/>
      <c r="C780" s="412"/>
      <c r="D780" s="412"/>
      <c r="E780" s="412"/>
      <c r="F780" s="412"/>
      <c r="G780" s="412"/>
      <c r="H780" s="412"/>
      <c r="I780" s="412"/>
      <c r="J780" s="412"/>
      <c r="K780" s="412"/>
      <c r="L780" s="412"/>
      <c r="M780" s="412"/>
      <c r="N780" s="412"/>
      <c r="O780" s="412"/>
      <c r="P780" s="412"/>
      <c r="Q780" s="412"/>
      <c r="R780" s="412"/>
      <c r="S780" s="412"/>
      <c r="T780" s="412"/>
      <c r="U780" s="412"/>
      <c r="V780" s="412"/>
      <c r="W780" s="412"/>
      <c r="X780" s="412"/>
      <c r="Y780" s="412"/>
      <c r="Z780" s="412"/>
      <c r="AA780" s="412"/>
      <c r="AB780" s="412"/>
      <c r="AC780" s="412"/>
      <c r="AD780" s="412"/>
    </row>
    <row r="781" spans="2:30" ht="12.75" customHeight="1">
      <c r="B781" s="412"/>
      <c r="C781" s="412"/>
      <c r="D781" s="412"/>
      <c r="E781" s="412"/>
      <c r="F781" s="412"/>
      <c r="G781" s="412"/>
      <c r="H781" s="412"/>
      <c r="I781" s="412"/>
      <c r="J781" s="412"/>
      <c r="K781" s="412"/>
      <c r="L781" s="412"/>
      <c r="M781" s="412"/>
      <c r="N781" s="412"/>
      <c r="O781" s="412"/>
      <c r="P781" s="412"/>
      <c r="Q781" s="412"/>
      <c r="R781" s="412"/>
      <c r="S781" s="412"/>
      <c r="T781" s="412"/>
      <c r="U781" s="412"/>
      <c r="V781" s="412"/>
      <c r="W781" s="412"/>
      <c r="X781" s="412"/>
      <c r="Y781" s="412"/>
      <c r="Z781" s="412"/>
      <c r="AA781" s="412"/>
      <c r="AB781" s="412"/>
      <c r="AC781" s="412"/>
      <c r="AD781" s="412"/>
    </row>
    <row r="782" spans="2:30" ht="12.75" customHeight="1">
      <c r="B782" s="412"/>
      <c r="C782" s="412"/>
      <c r="D782" s="412"/>
      <c r="E782" s="412"/>
      <c r="F782" s="412"/>
      <c r="G782" s="412"/>
      <c r="H782" s="412"/>
      <c r="I782" s="412"/>
      <c r="J782" s="412"/>
      <c r="K782" s="412"/>
      <c r="L782" s="412"/>
      <c r="M782" s="412"/>
      <c r="N782" s="412"/>
      <c r="O782" s="412"/>
      <c r="P782" s="412"/>
      <c r="Q782" s="412"/>
      <c r="R782" s="412"/>
      <c r="S782" s="412"/>
      <c r="T782" s="412"/>
      <c r="U782" s="412"/>
      <c r="V782" s="412"/>
      <c r="W782" s="412"/>
      <c r="X782" s="412"/>
      <c r="Y782" s="412"/>
      <c r="Z782" s="412"/>
      <c r="AA782" s="412"/>
      <c r="AB782" s="412"/>
      <c r="AC782" s="412"/>
      <c r="AD782" s="412"/>
    </row>
    <row r="783" spans="2:30" ht="12.75" customHeight="1">
      <c r="B783" s="412"/>
      <c r="C783" s="412"/>
      <c r="D783" s="412"/>
      <c r="E783" s="412"/>
      <c r="F783" s="412"/>
      <c r="G783" s="412"/>
      <c r="H783" s="412"/>
      <c r="I783" s="412"/>
      <c r="J783" s="412"/>
      <c r="K783" s="412"/>
      <c r="L783" s="412"/>
      <c r="M783" s="412"/>
      <c r="N783" s="412"/>
      <c r="O783" s="412"/>
      <c r="P783" s="412"/>
      <c r="Q783" s="412"/>
      <c r="R783" s="412"/>
      <c r="S783" s="412"/>
      <c r="T783" s="412"/>
      <c r="U783" s="412"/>
      <c r="V783" s="412"/>
      <c r="W783" s="412"/>
      <c r="X783" s="412"/>
      <c r="Y783" s="412"/>
      <c r="Z783" s="412"/>
      <c r="AA783" s="412"/>
      <c r="AB783" s="412"/>
      <c r="AC783" s="412"/>
      <c r="AD783" s="412"/>
    </row>
    <row r="784" spans="2:30" ht="12.75" customHeight="1">
      <c r="B784" s="412"/>
      <c r="C784" s="412"/>
      <c r="D784" s="412"/>
      <c r="E784" s="412"/>
      <c r="F784" s="412"/>
      <c r="G784" s="412"/>
      <c r="H784" s="412"/>
      <c r="I784" s="412"/>
      <c r="J784" s="412"/>
      <c r="K784" s="412"/>
      <c r="L784" s="412"/>
      <c r="M784" s="412"/>
      <c r="N784" s="412"/>
      <c r="O784" s="412"/>
      <c r="P784" s="412"/>
      <c r="Q784" s="412"/>
      <c r="R784" s="412"/>
      <c r="S784" s="412"/>
      <c r="T784" s="412"/>
      <c r="U784" s="412"/>
      <c r="V784" s="412"/>
      <c r="W784" s="412"/>
      <c r="X784" s="412"/>
      <c r="Y784" s="412"/>
      <c r="Z784" s="412"/>
      <c r="AA784" s="412"/>
      <c r="AB784" s="412"/>
      <c r="AC784" s="412"/>
      <c r="AD784" s="412"/>
    </row>
    <row r="785" spans="2:30" ht="12.75" customHeight="1">
      <c r="B785" s="412"/>
      <c r="C785" s="412"/>
      <c r="D785" s="412"/>
      <c r="E785" s="412"/>
      <c r="F785" s="412"/>
      <c r="G785" s="412"/>
      <c r="H785" s="412"/>
      <c r="I785" s="412"/>
      <c r="J785" s="412"/>
      <c r="K785" s="412"/>
      <c r="L785" s="412"/>
      <c r="M785" s="412"/>
      <c r="N785" s="412"/>
      <c r="O785" s="412"/>
      <c r="P785" s="412"/>
      <c r="Q785" s="412"/>
      <c r="R785" s="412"/>
      <c r="S785" s="412"/>
      <c r="T785" s="412"/>
      <c r="U785" s="412"/>
      <c r="V785" s="412"/>
      <c r="W785" s="412"/>
      <c r="X785" s="412"/>
      <c r="Y785" s="412"/>
      <c r="Z785" s="412"/>
      <c r="AA785" s="412"/>
      <c r="AB785" s="412"/>
      <c r="AC785" s="412"/>
      <c r="AD785" s="412"/>
    </row>
    <row r="786" spans="2:30" ht="12.75" customHeight="1">
      <c r="B786" s="412"/>
      <c r="C786" s="412"/>
      <c r="D786" s="412"/>
      <c r="E786" s="412"/>
      <c r="F786" s="412"/>
      <c r="G786" s="412"/>
      <c r="H786" s="412"/>
      <c r="I786" s="412"/>
      <c r="J786" s="412"/>
      <c r="K786" s="412"/>
      <c r="L786" s="412"/>
      <c r="M786" s="412"/>
      <c r="N786" s="412"/>
      <c r="O786" s="412"/>
      <c r="P786" s="412"/>
      <c r="Q786" s="412"/>
      <c r="R786" s="412"/>
      <c r="S786" s="412"/>
      <c r="T786" s="412"/>
      <c r="U786" s="412"/>
      <c r="V786" s="412"/>
      <c r="W786" s="412"/>
      <c r="X786" s="412"/>
      <c r="Y786" s="412"/>
      <c r="Z786" s="412"/>
      <c r="AA786" s="412"/>
      <c r="AB786" s="412"/>
      <c r="AC786" s="412"/>
      <c r="AD786" s="412"/>
    </row>
    <row r="787" spans="2:30" ht="12.75" customHeight="1">
      <c r="B787" s="412"/>
      <c r="C787" s="412"/>
      <c r="D787" s="412"/>
      <c r="E787" s="412"/>
      <c r="F787" s="412"/>
      <c r="G787" s="412"/>
      <c r="H787" s="412"/>
      <c r="I787" s="412"/>
      <c r="J787" s="412"/>
      <c r="K787" s="412"/>
      <c r="L787" s="412"/>
      <c r="M787" s="412"/>
      <c r="N787" s="412"/>
      <c r="O787" s="412"/>
      <c r="P787" s="412"/>
      <c r="Q787" s="412"/>
      <c r="R787" s="412"/>
      <c r="S787" s="412"/>
      <c r="T787" s="412"/>
      <c r="U787" s="412"/>
      <c r="V787" s="412"/>
      <c r="W787" s="412"/>
      <c r="X787" s="412"/>
      <c r="Y787" s="412"/>
      <c r="Z787" s="412"/>
      <c r="AA787" s="412"/>
      <c r="AB787" s="412"/>
      <c r="AC787" s="412"/>
      <c r="AD787" s="412"/>
    </row>
    <row r="788" spans="2:30" ht="12.75" customHeight="1">
      <c r="B788" s="412"/>
      <c r="C788" s="412"/>
      <c r="D788" s="412"/>
      <c r="E788" s="412"/>
      <c r="F788" s="412"/>
      <c r="G788" s="412"/>
      <c r="H788" s="412"/>
      <c r="I788" s="412"/>
      <c r="J788" s="412"/>
      <c r="K788" s="412"/>
      <c r="L788" s="412"/>
      <c r="M788" s="412"/>
      <c r="N788" s="412"/>
      <c r="O788" s="412"/>
      <c r="P788" s="412"/>
      <c r="Q788" s="412"/>
      <c r="R788" s="412"/>
      <c r="S788" s="412"/>
      <c r="T788" s="412"/>
      <c r="U788" s="412"/>
      <c r="V788" s="412"/>
      <c r="W788" s="412"/>
      <c r="X788" s="412"/>
      <c r="Y788" s="412"/>
      <c r="Z788" s="412"/>
      <c r="AA788" s="412"/>
      <c r="AB788" s="412"/>
      <c r="AC788" s="412"/>
      <c r="AD788" s="412"/>
    </row>
    <row r="789" spans="2:30" ht="12.75" customHeight="1">
      <c r="B789" s="412"/>
      <c r="C789" s="412"/>
      <c r="D789" s="412"/>
      <c r="E789" s="412"/>
      <c r="F789" s="412"/>
      <c r="G789" s="412"/>
      <c r="H789" s="412"/>
      <c r="I789" s="412"/>
      <c r="J789" s="412"/>
      <c r="K789" s="412"/>
      <c r="L789" s="412"/>
      <c r="M789" s="412"/>
      <c r="N789" s="412"/>
      <c r="O789" s="412"/>
      <c r="P789" s="412"/>
      <c r="Q789" s="412"/>
      <c r="R789" s="412"/>
      <c r="S789" s="412"/>
      <c r="T789" s="412"/>
      <c r="U789" s="412"/>
      <c r="V789" s="412"/>
      <c r="W789" s="412"/>
      <c r="X789" s="412"/>
      <c r="Y789" s="412"/>
      <c r="Z789" s="412"/>
      <c r="AA789" s="412"/>
      <c r="AB789" s="412"/>
      <c r="AC789" s="412"/>
      <c r="AD789" s="412"/>
    </row>
    <row r="790" spans="2:30" ht="12.75" customHeight="1">
      <c r="B790" s="412"/>
      <c r="C790" s="412"/>
      <c r="D790" s="412"/>
      <c r="E790" s="412"/>
      <c r="F790" s="412"/>
      <c r="G790" s="412"/>
      <c r="H790" s="412"/>
      <c r="I790" s="412"/>
      <c r="J790" s="412"/>
      <c r="K790" s="412"/>
      <c r="L790" s="412"/>
      <c r="M790" s="412"/>
      <c r="N790" s="412"/>
      <c r="O790" s="412"/>
      <c r="P790" s="412"/>
      <c r="Q790" s="412"/>
      <c r="R790" s="412"/>
      <c r="S790" s="412"/>
      <c r="T790" s="412"/>
      <c r="U790" s="412"/>
      <c r="V790" s="412"/>
      <c r="W790" s="412"/>
      <c r="X790" s="412"/>
      <c r="Y790" s="412"/>
      <c r="Z790" s="412"/>
      <c r="AA790" s="412"/>
      <c r="AB790" s="412"/>
      <c r="AC790" s="412"/>
      <c r="AD790" s="412"/>
    </row>
    <row r="791" spans="2:30" ht="12.75" customHeight="1">
      <c r="B791" s="412"/>
      <c r="C791" s="412"/>
      <c r="D791" s="412"/>
      <c r="E791" s="412"/>
      <c r="F791" s="412"/>
      <c r="G791" s="412"/>
      <c r="H791" s="412"/>
      <c r="I791" s="412"/>
      <c r="J791" s="412"/>
      <c r="K791" s="412"/>
      <c r="L791" s="412"/>
      <c r="M791" s="412"/>
      <c r="N791" s="412"/>
      <c r="O791" s="412"/>
      <c r="P791" s="412"/>
      <c r="Q791" s="412"/>
      <c r="R791" s="412"/>
      <c r="S791" s="412"/>
      <c r="T791" s="412"/>
      <c r="U791" s="412"/>
      <c r="V791" s="412"/>
      <c r="W791" s="412"/>
      <c r="X791" s="412"/>
      <c r="Y791" s="412"/>
      <c r="Z791" s="412"/>
      <c r="AA791" s="412"/>
      <c r="AB791" s="412"/>
      <c r="AC791" s="412"/>
      <c r="AD791" s="412"/>
    </row>
    <row r="792" spans="2:30" ht="12.75" customHeight="1">
      <c r="B792" s="412"/>
      <c r="C792" s="412"/>
      <c r="D792" s="412"/>
      <c r="E792" s="412"/>
      <c r="F792" s="412"/>
      <c r="G792" s="412"/>
      <c r="H792" s="412"/>
      <c r="I792" s="412"/>
      <c r="J792" s="412"/>
      <c r="K792" s="412"/>
      <c r="L792" s="412"/>
      <c r="M792" s="412"/>
      <c r="N792" s="412"/>
      <c r="O792" s="412"/>
      <c r="P792" s="412"/>
      <c r="Q792" s="412"/>
      <c r="R792" s="412"/>
      <c r="S792" s="412"/>
      <c r="T792" s="412"/>
      <c r="U792" s="412"/>
      <c r="V792" s="412"/>
      <c r="W792" s="412"/>
      <c r="X792" s="412"/>
      <c r="Y792" s="412"/>
      <c r="Z792" s="412"/>
      <c r="AA792" s="412"/>
      <c r="AB792" s="412"/>
      <c r="AC792" s="412"/>
      <c r="AD792" s="412"/>
    </row>
    <row r="793" spans="2:30" ht="12.75" customHeight="1">
      <c r="B793" s="412"/>
      <c r="C793" s="412"/>
      <c r="D793" s="412"/>
      <c r="E793" s="412"/>
      <c r="F793" s="412"/>
      <c r="G793" s="412"/>
      <c r="H793" s="412"/>
      <c r="I793" s="412"/>
      <c r="J793" s="412"/>
      <c r="K793" s="412"/>
      <c r="L793" s="412"/>
      <c r="M793" s="412"/>
      <c r="N793" s="412"/>
      <c r="O793" s="412"/>
      <c r="P793" s="412"/>
      <c r="Q793" s="412"/>
      <c r="R793" s="412"/>
      <c r="S793" s="412"/>
      <c r="T793" s="412"/>
      <c r="U793" s="412"/>
      <c r="V793" s="412"/>
      <c r="W793" s="412"/>
      <c r="X793" s="412"/>
      <c r="Y793" s="412"/>
      <c r="Z793" s="412"/>
      <c r="AA793" s="412"/>
      <c r="AB793" s="412"/>
      <c r="AC793" s="412"/>
      <c r="AD793" s="412"/>
    </row>
    <row r="794" spans="2:30" ht="12.75" customHeight="1">
      <c r="B794" s="412"/>
      <c r="C794" s="412"/>
      <c r="D794" s="412"/>
      <c r="E794" s="412"/>
      <c r="F794" s="412"/>
      <c r="G794" s="412"/>
      <c r="H794" s="412"/>
      <c r="I794" s="412"/>
      <c r="J794" s="412"/>
      <c r="K794" s="412"/>
      <c r="L794" s="412"/>
      <c r="M794" s="412"/>
      <c r="N794" s="412"/>
      <c r="O794" s="412"/>
      <c r="P794" s="412"/>
      <c r="Q794" s="412"/>
      <c r="R794" s="412"/>
      <c r="S794" s="412"/>
      <c r="T794" s="412"/>
      <c r="U794" s="412"/>
      <c r="V794" s="412"/>
      <c r="W794" s="412"/>
      <c r="X794" s="412"/>
      <c r="Y794" s="412"/>
      <c r="Z794" s="412"/>
      <c r="AA794" s="412"/>
      <c r="AB794" s="412"/>
      <c r="AC794" s="412"/>
      <c r="AD794" s="412"/>
    </row>
    <row r="795" spans="2:30" ht="12.75" customHeight="1">
      <c r="B795" s="412"/>
      <c r="C795" s="412"/>
      <c r="D795" s="412"/>
      <c r="E795" s="412"/>
      <c r="F795" s="412"/>
      <c r="G795" s="412"/>
      <c r="H795" s="412"/>
      <c r="I795" s="412"/>
      <c r="J795" s="412"/>
      <c r="K795" s="412"/>
      <c r="L795" s="412"/>
      <c r="M795" s="412"/>
      <c r="N795" s="412"/>
      <c r="O795" s="412"/>
      <c r="P795" s="412"/>
      <c r="Q795" s="412"/>
      <c r="R795" s="412"/>
      <c r="S795" s="412"/>
      <c r="T795" s="412"/>
      <c r="U795" s="412"/>
      <c r="V795" s="412"/>
      <c r="W795" s="412"/>
      <c r="X795" s="412"/>
      <c r="Y795" s="412"/>
      <c r="Z795" s="412"/>
      <c r="AA795" s="412"/>
      <c r="AB795" s="412"/>
      <c r="AC795" s="412"/>
      <c r="AD795" s="412"/>
    </row>
    <row r="796" spans="2:30" ht="12.75" customHeight="1">
      <c r="B796" s="412"/>
      <c r="C796" s="412"/>
      <c r="D796" s="412"/>
      <c r="E796" s="412"/>
      <c r="F796" s="412"/>
      <c r="G796" s="412"/>
      <c r="H796" s="412"/>
      <c r="I796" s="412"/>
      <c r="J796" s="412"/>
      <c r="K796" s="412"/>
      <c r="L796" s="412"/>
      <c r="M796" s="412"/>
      <c r="N796" s="412"/>
      <c r="O796" s="412"/>
      <c r="P796" s="412"/>
      <c r="Q796" s="412"/>
      <c r="R796" s="412"/>
      <c r="S796" s="412"/>
      <c r="T796" s="412"/>
      <c r="U796" s="412"/>
      <c r="V796" s="412"/>
      <c r="W796" s="412"/>
      <c r="X796" s="412"/>
      <c r="Y796" s="412"/>
      <c r="Z796" s="412"/>
      <c r="AA796" s="412"/>
      <c r="AB796" s="412"/>
      <c r="AC796" s="412"/>
      <c r="AD796" s="412"/>
    </row>
    <row r="797" spans="2:30" ht="12.75" customHeight="1">
      <c r="B797" s="412"/>
      <c r="C797" s="412"/>
      <c r="D797" s="412"/>
      <c r="E797" s="412"/>
      <c r="F797" s="412"/>
      <c r="G797" s="412"/>
      <c r="H797" s="412"/>
      <c r="I797" s="412"/>
      <c r="J797" s="412"/>
      <c r="K797" s="412"/>
      <c r="L797" s="412"/>
      <c r="M797" s="412"/>
      <c r="N797" s="412"/>
      <c r="O797" s="412"/>
      <c r="P797" s="412"/>
      <c r="Q797" s="412"/>
      <c r="R797" s="412"/>
      <c r="S797" s="412"/>
      <c r="T797" s="412"/>
      <c r="U797" s="412"/>
      <c r="V797" s="412"/>
      <c r="W797" s="412"/>
      <c r="X797" s="412"/>
      <c r="Y797" s="412"/>
      <c r="Z797" s="412"/>
      <c r="AA797" s="412"/>
      <c r="AB797" s="412"/>
      <c r="AC797" s="412"/>
      <c r="AD797" s="412"/>
    </row>
    <row r="798" spans="2:30" ht="12.75" customHeight="1">
      <c r="B798" s="412"/>
      <c r="C798" s="412"/>
      <c r="D798" s="412"/>
      <c r="E798" s="412"/>
      <c r="F798" s="412"/>
      <c r="G798" s="412"/>
      <c r="H798" s="412"/>
      <c r="I798" s="412"/>
      <c r="J798" s="412"/>
      <c r="K798" s="412"/>
      <c r="L798" s="412"/>
      <c r="M798" s="412"/>
      <c r="N798" s="412"/>
      <c r="O798" s="412"/>
      <c r="P798" s="412"/>
      <c r="Q798" s="412"/>
      <c r="R798" s="412"/>
      <c r="S798" s="412"/>
      <c r="T798" s="412"/>
      <c r="U798" s="412"/>
      <c r="V798" s="412"/>
      <c r="W798" s="412"/>
      <c r="X798" s="412"/>
      <c r="Y798" s="412"/>
      <c r="Z798" s="412"/>
      <c r="AA798" s="412"/>
      <c r="AB798" s="412"/>
      <c r="AC798" s="412"/>
      <c r="AD798" s="412"/>
    </row>
    <row r="799" spans="2:30" ht="12.75" customHeight="1">
      <c r="B799" s="412"/>
      <c r="C799" s="412"/>
      <c r="D799" s="412"/>
      <c r="E799" s="412"/>
      <c r="F799" s="412"/>
      <c r="G799" s="412"/>
      <c r="H799" s="412"/>
      <c r="I799" s="412"/>
      <c r="J799" s="412"/>
      <c r="K799" s="412"/>
      <c r="L799" s="412"/>
      <c r="M799" s="412"/>
      <c r="N799" s="412"/>
      <c r="O799" s="412"/>
      <c r="P799" s="412"/>
      <c r="Q799" s="412"/>
      <c r="R799" s="412"/>
      <c r="S799" s="412"/>
      <c r="T799" s="412"/>
      <c r="U799" s="412"/>
      <c r="V799" s="412"/>
      <c r="W799" s="412"/>
      <c r="X799" s="412"/>
      <c r="Y799" s="412"/>
      <c r="Z799" s="412"/>
      <c r="AA799" s="412"/>
      <c r="AB799" s="412"/>
      <c r="AC799" s="412"/>
      <c r="AD799" s="412"/>
    </row>
    <row r="800" spans="2:30" ht="12.75" customHeight="1">
      <c r="B800" s="412"/>
      <c r="C800" s="412"/>
      <c r="D800" s="412"/>
      <c r="E800" s="412"/>
      <c r="F800" s="412"/>
      <c r="G800" s="412"/>
      <c r="H800" s="412"/>
      <c r="I800" s="412"/>
      <c r="J800" s="412"/>
      <c r="K800" s="412"/>
      <c r="L800" s="412"/>
      <c r="M800" s="412"/>
      <c r="N800" s="412"/>
      <c r="O800" s="412"/>
      <c r="P800" s="412"/>
      <c r="Q800" s="412"/>
      <c r="R800" s="412"/>
      <c r="S800" s="412"/>
      <c r="T800" s="412"/>
      <c r="U800" s="412"/>
      <c r="V800" s="412"/>
      <c r="W800" s="412"/>
      <c r="X800" s="412"/>
      <c r="Y800" s="412"/>
      <c r="Z800" s="412"/>
      <c r="AA800" s="412"/>
      <c r="AB800" s="412"/>
      <c r="AC800" s="412"/>
      <c r="AD800" s="412"/>
    </row>
    <row r="801" spans="2:30" ht="12.75" customHeight="1">
      <c r="B801" s="412"/>
      <c r="C801" s="412"/>
      <c r="D801" s="412"/>
      <c r="E801" s="412"/>
      <c r="F801" s="412"/>
      <c r="G801" s="412"/>
      <c r="H801" s="412"/>
      <c r="I801" s="412"/>
      <c r="J801" s="412"/>
      <c r="K801" s="412"/>
      <c r="L801" s="412"/>
      <c r="M801" s="412"/>
      <c r="N801" s="412"/>
      <c r="O801" s="412"/>
      <c r="P801" s="412"/>
      <c r="Q801" s="412"/>
      <c r="R801" s="412"/>
      <c r="S801" s="412"/>
      <c r="T801" s="412"/>
      <c r="U801" s="412"/>
      <c r="V801" s="412"/>
      <c r="W801" s="412"/>
      <c r="X801" s="412"/>
      <c r="Y801" s="412"/>
      <c r="Z801" s="412"/>
      <c r="AA801" s="412"/>
      <c r="AB801" s="412"/>
      <c r="AC801" s="412"/>
      <c r="AD801" s="412"/>
    </row>
    <row r="802" spans="2:30" ht="12.75" customHeight="1">
      <c r="B802" s="412"/>
      <c r="C802" s="412"/>
      <c r="D802" s="412"/>
      <c r="E802" s="412"/>
      <c r="F802" s="412"/>
      <c r="G802" s="412"/>
      <c r="H802" s="412"/>
      <c r="I802" s="412"/>
      <c r="J802" s="412"/>
      <c r="K802" s="412"/>
      <c r="L802" s="412"/>
      <c r="M802" s="412"/>
      <c r="N802" s="412"/>
      <c r="O802" s="412"/>
      <c r="P802" s="412"/>
      <c r="Q802" s="412"/>
      <c r="R802" s="412"/>
      <c r="S802" s="412"/>
      <c r="T802" s="412"/>
      <c r="U802" s="412"/>
      <c r="V802" s="412"/>
      <c r="W802" s="412"/>
      <c r="X802" s="412"/>
      <c r="Y802" s="412"/>
      <c r="Z802" s="412"/>
      <c r="AA802" s="412"/>
      <c r="AB802" s="412"/>
      <c r="AC802" s="412"/>
      <c r="AD802" s="412"/>
    </row>
    <row r="803" spans="2:30" ht="12.75" customHeight="1">
      <c r="B803" s="412"/>
      <c r="C803" s="412"/>
      <c r="D803" s="412"/>
      <c r="E803" s="412"/>
      <c r="F803" s="412"/>
      <c r="G803" s="412"/>
      <c r="H803" s="412"/>
      <c r="I803" s="412"/>
      <c r="J803" s="412"/>
      <c r="K803" s="412"/>
      <c r="L803" s="412"/>
      <c r="M803" s="412"/>
      <c r="N803" s="412"/>
      <c r="O803" s="412"/>
      <c r="P803" s="412"/>
      <c r="Q803" s="412"/>
      <c r="R803" s="412"/>
      <c r="S803" s="412"/>
      <c r="T803" s="412"/>
      <c r="U803" s="412"/>
      <c r="V803" s="412"/>
      <c r="W803" s="412"/>
      <c r="X803" s="412"/>
      <c r="Y803" s="412"/>
      <c r="Z803" s="412"/>
      <c r="AA803" s="412"/>
      <c r="AB803" s="412"/>
      <c r="AC803" s="412"/>
      <c r="AD803" s="412"/>
    </row>
    <row r="804" spans="2:30" ht="12.75" customHeight="1">
      <c r="B804" s="412"/>
      <c r="C804" s="412"/>
      <c r="D804" s="412"/>
      <c r="E804" s="412"/>
      <c r="F804" s="412"/>
      <c r="G804" s="412"/>
      <c r="H804" s="412"/>
      <c r="I804" s="412"/>
      <c r="J804" s="412"/>
      <c r="K804" s="412"/>
      <c r="L804" s="412"/>
      <c r="M804" s="412"/>
      <c r="N804" s="412"/>
      <c r="O804" s="412"/>
      <c r="P804" s="412"/>
      <c r="Q804" s="412"/>
      <c r="R804" s="412"/>
      <c r="S804" s="412"/>
      <c r="T804" s="412"/>
      <c r="U804" s="412"/>
      <c r="V804" s="412"/>
      <c r="W804" s="412"/>
      <c r="X804" s="412"/>
      <c r="Y804" s="412"/>
      <c r="Z804" s="412"/>
      <c r="AA804" s="412"/>
      <c r="AB804" s="412"/>
      <c r="AC804" s="412"/>
      <c r="AD804" s="412"/>
    </row>
    <row r="805" spans="2:30" ht="12.75" customHeight="1">
      <c r="B805" s="412"/>
      <c r="C805" s="412"/>
      <c r="D805" s="412"/>
      <c r="E805" s="412"/>
      <c r="F805" s="412"/>
      <c r="G805" s="412"/>
      <c r="H805" s="412"/>
      <c r="I805" s="412"/>
      <c r="J805" s="412"/>
      <c r="K805" s="412"/>
      <c r="L805" s="412"/>
      <c r="M805" s="412"/>
      <c r="N805" s="412"/>
      <c r="O805" s="412"/>
      <c r="P805" s="412"/>
      <c r="Q805" s="412"/>
      <c r="R805" s="412"/>
      <c r="S805" s="412"/>
      <c r="T805" s="412"/>
      <c r="U805" s="412"/>
      <c r="V805" s="412"/>
      <c r="W805" s="412"/>
      <c r="X805" s="412"/>
      <c r="Y805" s="412"/>
      <c r="Z805" s="412"/>
      <c r="AA805" s="412"/>
      <c r="AB805" s="412"/>
      <c r="AC805" s="412"/>
      <c r="AD805" s="412"/>
    </row>
    <row r="806" spans="2:30" ht="12.75" customHeight="1">
      <c r="B806" s="412"/>
      <c r="C806" s="412"/>
      <c r="D806" s="412"/>
      <c r="E806" s="412"/>
      <c r="F806" s="412"/>
      <c r="G806" s="412"/>
      <c r="H806" s="412"/>
      <c r="I806" s="412"/>
      <c r="J806" s="412"/>
      <c r="K806" s="412"/>
      <c r="L806" s="412"/>
      <c r="M806" s="412"/>
      <c r="N806" s="412"/>
      <c r="O806" s="412"/>
      <c r="P806" s="412"/>
      <c r="Q806" s="412"/>
      <c r="R806" s="412"/>
      <c r="S806" s="412"/>
      <c r="T806" s="412"/>
      <c r="U806" s="412"/>
      <c r="V806" s="412"/>
      <c r="W806" s="412"/>
      <c r="X806" s="412"/>
      <c r="Y806" s="412"/>
      <c r="Z806" s="412"/>
      <c r="AA806" s="412"/>
      <c r="AB806" s="412"/>
      <c r="AC806" s="412"/>
      <c r="AD806" s="412"/>
    </row>
    <row r="807" spans="2:30" ht="12.75" customHeight="1">
      <c r="B807" s="412"/>
      <c r="C807" s="412"/>
      <c r="D807" s="412"/>
      <c r="E807" s="412"/>
      <c r="F807" s="412"/>
      <c r="G807" s="412"/>
      <c r="H807" s="412"/>
      <c r="I807" s="412"/>
      <c r="J807" s="412"/>
      <c r="K807" s="412"/>
      <c r="L807" s="412"/>
      <c r="M807" s="412"/>
      <c r="N807" s="412"/>
      <c r="O807" s="412"/>
      <c r="P807" s="412"/>
      <c r="Q807" s="412"/>
      <c r="R807" s="412"/>
      <c r="S807" s="412"/>
      <c r="T807" s="412"/>
      <c r="U807" s="412"/>
      <c r="V807" s="412"/>
      <c r="W807" s="412"/>
      <c r="X807" s="412"/>
      <c r="Y807" s="412"/>
      <c r="Z807" s="412"/>
      <c r="AA807" s="412"/>
      <c r="AB807" s="412"/>
      <c r="AC807" s="412"/>
      <c r="AD807" s="412"/>
    </row>
    <row r="808" spans="2:30" ht="12.75" customHeight="1">
      <c r="B808" s="412"/>
      <c r="C808" s="412"/>
      <c r="D808" s="412"/>
      <c r="E808" s="412"/>
      <c r="F808" s="412"/>
      <c r="G808" s="412"/>
      <c r="H808" s="412"/>
      <c r="I808" s="412"/>
      <c r="J808" s="412"/>
      <c r="K808" s="412"/>
      <c r="L808" s="412"/>
      <c r="M808" s="412"/>
      <c r="N808" s="412"/>
      <c r="O808" s="412"/>
      <c r="P808" s="412"/>
      <c r="Q808" s="412"/>
      <c r="R808" s="412"/>
      <c r="S808" s="412"/>
      <c r="T808" s="412"/>
      <c r="U808" s="412"/>
      <c r="V808" s="412"/>
      <c r="W808" s="412"/>
      <c r="X808" s="412"/>
      <c r="Y808" s="412"/>
      <c r="Z808" s="412"/>
      <c r="AA808" s="412"/>
      <c r="AB808" s="412"/>
      <c r="AC808" s="412"/>
      <c r="AD808" s="412"/>
    </row>
    <row r="809" spans="2:30" ht="12.75" customHeight="1">
      <c r="B809" s="412"/>
      <c r="C809" s="412"/>
      <c r="D809" s="412"/>
      <c r="E809" s="412"/>
      <c r="F809" s="412"/>
      <c r="G809" s="412"/>
      <c r="H809" s="412"/>
      <c r="I809" s="412"/>
      <c r="J809" s="412"/>
      <c r="K809" s="412"/>
      <c r="L809" s="412"/>
      <c r="M809" s="412"/>
      <c r="N809" s="412"/>
      <c r="O809" s="412"/>
      <c r="P809" s="412"/>
      <c r="Q809" s="412"/>
      <c r="R809" s="412"/>
      <c r="S809" s="412"/>
      <c r="T809" s="412"/>
      <c r="U809" s="412"/>
      <c r="V809" s="412"/>
      <c r="W809" s="412"/>
      <c r="X809" s="412"/>
      <c r="Y809" s="412"/>
      <c r="Z809" s="412"/>
      <c r="AA809" s="412"/>
      <c r="AB809" s="412"/>
      <c r="AC809" s="412"/>
      <c r="AD809" s="412"/>
    </row>
    <row r="810" spans="2:30" ht="12.75" customHeight="1">
      <c r="B810" s="412"/>
      <c r="C810" s="412"/>
      <c r="D810" s="412"/>
      <c r="E810" s="412"/>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row>
    <row r="811" spans="2:30" ht="12.75" customHeight="1">
      <c r="B811" s="412"/>
      <c r="C811" s="412"/>
      <c r="D811" s="412"/>
      <c r="E811" s="412"/>
      <c r="F811" s="412"/>
      <c r="G811" s="412"/>
      <c r="H811" s="412"/>
      <c r="I811" s="412"/>
      <c r="J811" s="412"/>
      <c r="K811" s="412"/>
      <c r="L811" s="412"/>
      <c r="M811" s="412"/>
      <c r="N811" s="412"/>
      <c r="O811" s="412"/>
      <c r="P811" s="412"/>
      <c r="Q811" s="412"/>
      <c r="R811" s="412"/>
      <c r="S811" s="412"/>
      <c r="T811" s="412"/>
      <c r="U811" s="412"/>
      <c r="V811" s="412"/>
      <c r="W811" s="412"/>
      <c r="X811" s="412"/>
      <c r="Y811" s="412"/>
      <c r="Z811" s="412"/>
      <c r="AA811" s="412"/>
      <c r="AB811" s="412"/>
      <c r="AC811" s="412"/>
      <c r="AD811" s="412"/>
    </row>
    <row r="812" spans="2:30" ht="12.75" customHeight="1">
      <c r="B812" s="412"/>
      <c r="C812" s="412"/>
      <c r="D812" s="412"/>
      <c r="E812" s="412"/>
      <c r="F812" s="412"/>
      <c r="G812" s="412"/>
      <c r="H812" s="412"/>
      <c r="I812" s="412"/>
      <c r="J812" s="412"/>
      <c r="K812" s="412"/>
      <c r="L812" s="412"/>
      <c r="M812" s="412"/>
      <c r="N812" s="412"/>
      <c r="O812" s="412"/>
      <c r="P812" s="412"/>
      <c r="Q812" s="412"/>
      <c r="R812" s="412"/>
      <c r="S812" s="412"/>
      <c r="T812" s="412"/>
      <c r="U812" s="412"/>
      <c r="V812" s="412"/>
      <c r="W812" s="412"/>
      <c r="X812" s="412"/>
      <c r="Y812" s="412"/>
      <c r="Z812" s="412"/>
      <c r="AA812" s="412"/>
      <c r="AB812" s="412"/>
      <c r="AC812" s="412"/>
      <c r="AD812" s="412"/>
    </row>
    <row r="813" spans="2:30" ht="12.75" customHeight="1">
      <c r="B813" s="412"/>
      <c r="C813" s="412"/>
      <c r="D813" s="412"/>
      <c r="E813" s="412"/>
      <c r="F813" s="412"/>
      <c r="G813" s="412"/>
      <c r="H813" s="412"/>
      <c r="I813" s="412"/>
      <c r="J813" s="412"/>
      <c r="K813" s="412"/>
      <c r="L813" s="412"/>
      <c r="M813" s="412"/>
      <c r="N813" s="412"/>
      <c r="O813" s="412"/>
      <c r="P813" s="412"/>
      <c r="Q813" s="412"/>
      <c r="R813" s="412"/>
      <c r="S813" s="412"/>
      <c r="T813" s="412"/>
      <c r="U813" s="412"/>
      <c r="V813" s="412"/>
      <c r="W813" s="412"/>
      <c r="X813" s="412"/>
      <c r="Y813" s="412"/>
      <c r="Z813" s="412"/>
      <c r="AA813" s="412"/>
      <c r="AB813" s="412"/>
      <c r="AC813" s="412"/>
      <c r="AD813" s="412"/>
    </row>
    <row r="814" spans="2:30" ht="12.75" customHeight="1">
      <c r="B814" s="412"/>
      <c r="C814" s="412"/>
      <c r="D814" s="412"/>
      <c r="E814" s="412"/>
      <c r="F814" s="412"/>
      <c r="G814" s="412"/>
      <c r="H814" s="412"/>
      <c r="I814" s="412"/>
      <c r="J814" s="412"/>
      <c r="K814" s="412"/>
      <c r="L814" s="412"/>
      <c r="M814" s="412"/>
      <c r="N814" s="412"/>
      <c r="O814" s="412"/>
      <c r="P814" s="412"/>
      <c r="Q814" s="412"/>
      <c r="R814" s="412"/>
      <c r="S814" s="412"/>
      <c r="T814" s="412"/>
      <c r="U814" s="412"/>
      <c r="V814" s="412"/>
      <c r="W814" s="412"/>
      <c r="X814" s="412"/>
      <c r="Y814" s="412"/>
      <c r="Z814" s="412"/>
      <c r="AA814" s="412"/>
      <c r="AB814" s="412"/>
      <c r="AC814" s="412"/>
      <c r="AD814" s="412"/>
    </row>
    <row r="815" spans="2:30" ht="12.75" customHeight="1">
      <c r="B815" s="412"/>
      <c r="C815" s="412"/>
      <c r="D815" s="412"/>
      <c r="E815" s="412"/>
      <c r="F815" s="412"/>
      <c r="G815" s="412"/>
      <c r="H815" s="412"/>
      <c r="I815" s="412"/>
      <c r="J815" s="412"/>
      <c r="K815" s="412"/>
      <c r="L815" s="412"/>
      <c r="M815" s="412"/>
      <c r="N815" s="412"/>
      <c r="O815" s="412"/>
      <c r="P815" s="412"/>
      <c r="Q815" s="412"/>
      <c r="R815" s="412"/>
      <c r="S815" s="412"/>
      <c r="T815" s="412"/>
      <c r="U815" s="412"/>
      <c r="V815" s="412"/>
      <c r="W815" s="412"/>
      <c r="X815" s="412"/>
      <c r="Y815" s="412"/>
      <c r="Z815" s="412"/>
      <c r="AA815" s="412"/>
      <c r="AB815" s="412"/>
      <c r="AC815" s="412"/>
      <c r="AD815" s="412"/>
    </row>
    <row r="816" spans="2:30" ht="12.75" customHeight="1">
      <c r="B816" s="412"/>
      <c r="C816" s="412"/>
      <c r="D816" s="412"/>
      <c r="E816" s="412"/>
      <c r="F816" s="412"/>
      <c r="G816" s="412"/>
      <c r="H816" s="412"/>
      <c r="I816" s="412"/>
      <c r="J816" s="412"/>
      <c r="K816" s="412"/>
      <c r="L816" s="412"/>
      <c r="M816" s="412"/>
      <c r="N816" s="412"/>
      <c r="O816" s="412"/>
      <c r="P816" s="412"/>
      <c r="Q816" s="412"/>
      <c r="R816" s="412"/>
      <c r="S816" s="412"/>
      <c r="T816" s="412"/>
      <c r="U816" s="412"/>
      <c r="V816" s="412"/>
      <c r="W816" s="412"/>
      <c r="X816" s="412"/>
      <c r="Y816" s="412"/>
      <c r="Z816" s="412"/>
      <c r="AA816" s="412"/>
      <c r="AB816" s="412"/>
      <c r="AC816" s="412"/>
      <c r="AD816" s="412"/>
    </row>
    <row r="817" spans="2:30" ht="12.75" customHeight="1">
      <c r="B817" s="412"/>
      <c r="C817" s="412"/>
      <c r="D817" s="412"/>
      <c r="E817" s="412"/>
      <c r="F817" s="412"/>
      <c r="G817" s="412"/>
      <c r="H817" s="412"/>
      <c r="I817" s="412"/>
      <c r="J817" s="412"/>
      <c r="K817" s="412"/>
      <c r="L817" s="412"/>
      <c r="M817" s="412"/>
      <c r="N817" s="412"/>
      <c r="O817" s="412"/>
      <c r="P817" s="412"/>
      <c r="Q817" s="412"/>
      <c r="R817" s="412"/>
      <c r="S817" s="412"/>
      <c r="T817" s="412"/>
      <c r="U817" s="412"/>
      <c r="V817" s="412"/>
      <c r="W817" s="412"/>
      <c r="X817" s="412"/>
      <c r="Y817" s="412"/>
      <c r="Z817" s="412"/>
      <c r="AA817" s="412"/>
      <c r="AB817" s="412"/>
      <c r="AC817" s="412"/>
      <c r="AD817" s="412"/>
    </row>
    <row r="818" spans="2:30" ht="12.75" customHeight="1">
      <c r="B818" s="412"/>
      <c r="C818" s="412"/>
      <c r="D818" s="412"/>
      <c r="E818" s="412"/>
      <c r="F818" s="412"/>
      <c r="G818" s="412"/>
      <c r="H818" s="412"/>
      <c r="I818" s="412"/>
      <c r="J818" s="412"/>
      <c r="K818" s="412"/>
      <c r="L818" s="412"/>
      <c r="M818" s="412"/>
      <c r="N818" s="412"/>
      <c r="O818" s="412"/>
      <c r="P818" s="412"/>
      <c r="Q818" s="412"/>
      <c r="R818" s="412"/>
      <c r="S818" s="412"/>
      <c r="T818" s="412"/>
      <c r="U818" s="412"/>
      <c r="V818" s="412"/>
      <c r="W818" s="412"/>
      <c r="X818" s="412"/>
      <c r="Y818" s="412"/>
      <c r="Z818" s="412"/>
      <c r="AA818" s="412"/>
      <c r="AB818" s="412"/>
      <c r="AC818" s="412"/>
      <c r="AD818" s="412"/>
    </row>
    <row r="819" spans="2:30" ht="12.75" customHeight="1">
      <c r="B819" s="412"/>
      <c r="C819" s="412"/>
      <c r="D819" s="412"/>
      <c r="E819" s="412"/>
      <c r="F819" s="412"/>
      <c r="G819" s="412"/>
      <c r="H819" s="412"/>
      <c r="I819" s="412"/>
      <c r="J819" s="412"/>
      <c r="K819" s="412"/>
      <c r="L819" s="412"/>
      <c r="M819" s="412"/>
      <c r="N819" s="412"/>
      <c r="O819" s="412"/>
      <c r="P819" s="412"/>
      <c r="Q819" s="412"/>
      <c r="R819" s="412"/>
      <c r="S819" s="412"/>
      <c r="T819" s="412"/>
      <c r="U819" s="412"/>
      <c r="V819" s="412"/>
      <c r="W819" s="412"/>
      <c r="X819" s="412"/>
      <c r="Y819" s="412"/>
      <c r="Z819" s="412"/>
      <c r="AA819" s="412"/>
      <c r="AB819" s="412"/>
      <c r="AC819" s="412"/>
      <c r="AD819" s="412"/>
    </row>
    <row r="820" spans="2:30" ht="12.75" customHeight="1">
      <c r="B820" s="412"/>
      <c r="C820" s="412"/>
      <c r="D820" s="412"/>
      <c r="E820" s="412"/>
      <c r="F820" s="412"/>
      <c r="G820" s="412"/>
      <c r="H820" s="412"/>
      <c r="I820" s="412"/>
      <c r="J820" s="412"/>
      <c r="K820" s="412"/>
      <c r="L820" s="412"/>
      <c r="M820" s="412"/>
      <c r="N820" s="412"/>
      <c r="O820" s="412"/>
      <c r="P820" s="412"/>
      <c r="Q820" s="412"/>
      <c r="R820" s="412"/>
      <c r="S820" s="412"/>
      <c r="T820" s="412"/>
      <c r="U820" s="412"/>
      <c r="V820" s="412"/>
      <c r="W820" s="412"/>
      <c r="X820" s="412"/>
      <c r="Y820" s="412"/>
      <c r="Z820" s="412"/>
      <c r="AA820" s="412"/>
      <c r="AB820" s="412"/>
      <c r="AC820" s="412"/>
      <c r="AD820" s="412"/>
    </row>
    <row r="821" spans="2:30" ht="12.75" customHeight="1">
      <c r="B821" s="412"/>
      <c r="C821" s="412"/>
      <c r="D821" s="412"/>
      <c r="E821" s="412"/>
      <c r="F821" s="412"/>
      <c r="G821" s="412"/>
      <c r="H821" s="412"/>
      <c r="I821" s="412"/>
      <c r="J821" s="412"/>
      <c r="K821" s="412"/>
      <c r="L821" s="412"/>
      <c r="M821" s="412"/>
      <c r="N821" s="412"/>
      <c r="O821" s="412"/>
      <c r="P821" s="412"/>
      <c r="Q821" s="412"/>
      <c r="R821" s="412"/>
      <c r="S821" s="412"/>
      <c r="T821" s="412"/>
      <c r="U821" s="412"/>
      <c r="V821" s="412"/>
      <c r="W821" s="412"/>
      <c r="X821" s="412"/>
      <c r="Y821" s="412"/>
      <c r="Z821" s="412"/>
      <c r="AA821" s="412"/>
      <c r="AB821" s="412"/>
      <c r="AC821" s="412"/>
      <c r="AD821" s="412"/>
    </row>
    <row r="822" spans="2:30" ht="12.75" customHeight="1">
      <c r="B822" s="412"/>
      <c r="C822" s="412"/>
      <c r="D822" s="412"/>
      <c r="E822" s="412"/>
      <c r="F822" s="412"/>
      <c r="G822" s="412"/>
      <c r="H822" s="412"/>
      <c r="I822" s="412"/>
      <c r="J822" s="412"/>
      <c r="K822" s="412"/>
      <c r="L822" s="412"/>
      <c r="M822" s="412"/>
      <c r="N822" s="412"/>
      <c r="O822" s="412"/>
      <c r="P822" s="412"/>
      <c r="Q822" s="412"/>
      <c r="R822" s="412"/>
      <c r="S822" s="412"/>
      <c r="T822" s="412"/>
      <c r="U822" s="412"/>
      <c r="V822" s="412"/>
      <c r="W822" s="412"/>
      <c r="X822" s="412"/>
      <c r="Y822" s="412"/>
      <c r="Z822" s="412"/>
      <c r="AA822" s="412"/>
      <c r="AB822" s="412"/>
      <c r="AC822" s="412"/>
      <c r="AD822" s="412"/>
    </row>
    <row r="823" spans="2:30" ht="12.75" customHeight="1">
      <c r="B823" s="412"/>
      <c r="C823" s="412"/>
      <c r="D823" s="412"/>
      <c r="E823" s="412"/>
      <c r="F823" s="412"/>
      <c r="G823" s="412"/>
      <c r="H823" s="412"/>
      <c r="I823" s="412"/>
      <c r="J823" s="412"/>
      <c r="K823" s="412"/>
      <c r="L823" s="412"/>
      <c r="M823" s="412"/>
      <c r="N823" s="412"/>
      <c r="O823" s="412"/>
      <c r="P823" s="412"/>
      <c r="Q823" s="412"/>
      <c r="R823" s="412"/>
      <c r="S823" s="412"/>
      <c r="T823" s="412"/>
      <c r="U823" s="412"/>
      <c r="V823" s="412"/>
      <c r="W823" s="412"/>
      <c r="X823" s="412"/>
      <c r="Y823" s="412"/>
      <c r="Z823" s="412"/>
      <c r="AA823" s="412"/>
      <c r="AB823" s="412"/>
      <c r="AC823" s="412"/>
      <c r="AD823" s="412"/>
    </row>
    <row r="824" spans="2:30" ht="12.75" customHeight="1">
      <c r="B824" s="412"/>
      <c r="C824" s="412"/>
      <c r="D824" s="412"/>
      <c r="E824" s="412"/>
      <c r="F824" s="412"/>
      <c r="G824" s="412"/>
      <c r="H824" s="412"/>
      <c r="I824" s="412"/>
      <c r="J824" s="412"/>
      <c r="K824" s="412"/>
      <c r="L824" s="412"/>
      <c r="M824" s="412"/>
      <c r="N824" s="412"/>
      <c r="O824" s="412"/>
      <c r="P824" s="412"/>
      <c r="Q824" s="412"/>
      <c r="R824" s="412"/>
      <c r="S824" s="412"/>
      <c r="T824" s="412"/>
      <c r="U824" s="412"/>
      <c r="V824" s="412"/>
      <c r="W824" s="412"/>
      <c r="X824" s="412"/>
      <c r="Y824" s="412"/>
      <c r="Z824" s="412"/>
      <c r="AA824" s="412"/>
      <c r="AB824" s="412"/>
      <c r="AC824" s="412"/>
      <c r="AD824" s="412"/>
    </row>
    <row r="825" spans="2:30" ht="12.75" customHeight="1">
      <c r="B825" s="412"/>
      <c r="C825" s="412"/>
      <c r="D825" s="412"/>
      <c r="E825" s="412"/>
      <c r="F825" s="412"/>
      <c r="G825" s="412"/>
      <c r="H825" s="412"/>
      <c r="I825" s="412"/>
      <c r="J825" s="412"/>
      <c r="K825" s="412"/>
      <c r="L825" s="412"/>
      <c r="M825" s="412"/>
      <c r="N825" s="412"/>
      <c r="O825" s="412"/>
      <c r="P825" s="412"/>
      <c r="Q825" s="412"/>
      <c r="R825" s="412"/>
      <c r="S825" s="412"/>
      <c r="T825" s="412"/>
      <c r="U825" s="412"/>
      <c r="V825" s="412"/>
      <c r="W825" s="412"/>
      <c r="X825" s="412"/>
      <c r="Y825" s="412"/>
      <c r="Z825" s="412"/>
      <c r="AA825" s="412"/>
      <c r="AB825" s="412"/>
      <c r="AC825" s="412"/>
      <c r="AD825" s="412"/>
    </row>
    <row r="826" spans="2:30" ht="12.75" customHeight="1">
      <c r="B826" s="412"/>
      <c r="C826" s="412"/>
      <c r="D826" s="412"/>
      <c r="E826" s="412"/>
      <c r="F826" s="412"/>
      <c r="G826" s="412"/>
      <c r="H826" s="412"/>
      <c r="I826" s="412"/>
      <c r="J826" s="412"/>
      <c r="K826" s="412"/>
      <c r="L826" s="412"/>
      <c r="M826" s="412"/>
      <c r="N826" s="412"/>
      <c r="O826" s="412"/>
      <c r="P826" s="412"/>
      <c r="Q826" s="412"/>
      <c r="R826" s="412"/>
      <c r="S826" s="412"/>
      <c r="T826" s="412"/>
      <c r="U826" s="412"/>
      <c r="V826" s="412"/>
      <c r="W826" s="412"/>
      <c r="X826" s="412"/>
      <c r="Y826" s="412"/>
      <c r="Z826" s="412"/>
      <c r="AA826" s="412"/>
      <c r="AB826" s="412"/>
      <c r="AC826" s="412"/>
      <c r="AD826" s="412"/>
    </row>
    <row r="827" spans="2:30" ht="12.75" customHeight="1">
      <c r="B827" s="412"/>
      <c r="C827" s="412"/>
      <c r="D827" s="412"/>
      <c r="E827" s="412"/>
      <c r="F827" s="412"/>
      <c r="G827" s="412"/>
      <c r="H827" s="412"/>
      <c r="I827" s="412"/>
      <c r="J827" s="412"/>
      <c r="K827" s="412"/>
      <c r="L827" s="412"/>
      <c r="M827" s="412"/>
      <c r="N827" s="412"/>
      <c r="O827" s="412"/>
      <c r="P827" s="412"/>
      <c r="Q827" s="412"/>
      <c r="R827" s="412"/>
      <c r="S827" s="412"/>
      <c r="T827" s="412"/>
      <c r="U827" s="412"/>
      <c r="V827" s="412"/>
      <c r="W827" s="412"/>
      <c r="X827" s="412"/>
      <c r="Y827" s="412"/>
      <c r="Z827" s="412"/>
      <c r="AA827" s="412"/>
      <c r="AB827" s="412"/>
      <c r="AC827" s="412"/>
      <c r="AD827" s="412"/>
    </row>
    <row r="828" spans="2:30" ht="12.75" customHeight="1">
      <c r="B828" s="412"/>
      <c r="C828" s="412"/>
      <c r="D828" s="412"/>
      <c r="E828" s="412"/>
      <c r="F828" s="412"/>
      <c r="G828" s="412"/>
      <c r="H828" s="412"/>
      <c r="I828" s="412"/>
      <c r="J828" s="412"/>
      <c r="K828" s="412"/>
      <c r="L828" s="412"/>
      <c r="M828" s="412"/>
      <c r="N828" s="412"/>
      <c r="O828" s="412"/>
      <c r="P828" s="412"/>
      <c r="Q828" s="412"/>
      <c r="R828" s="412"/>
      <c r="S828" s="412"/>
      <c r="T828" s="412"/>
      <c r="U828" s="412"/>
      <c r="V828" s="412"/>
      <c r="W828" s="412"/>
      <c r="X828" s="412"/>
      <c r="Y828" s="412"/>
      <c r="Z828" s="412"/>
      <c r="AA828" s="412"/>
      <c r="AB828" s="412"/>
      <c r="AC828" s="412"/>
      <c r="AD828" s="412"/>
    </row>
    <row r="829" spans="2:30" ht="12.75" customHeight="1">
      <c r="B829" s="412"/>
      <c r="C829" s="412"/>
      <c r="D829" s="412"/>
      <c r="E829" s="412"/>
      <c r="F829" s="412"/>
      <c r="G829" s="412"/>
      <c r="H829" s="412"/>
      <c r="I829" s="412"/>
      <c r="J829" s="412"/>
      <c r="K829" s="412"/>
      <c r="L829" s="412"/>
      <c r="M829" s="412"/>
      <c r="N829" s="412"/>
      <c r="O829" s="412"/>
      <c r="P829" s="412"/>
      <c r="Q829" s="412"/>
      <c r="R829" s="412"/>
      <c r="S829" s="412"/>
      <c r="T829" s="412"/>
      <c r="U829" s="412"/>
      <c r="V829" s="412"/>
      <c r="W829" s="412"/>
      <c r="X829" s="412"/>
      <c r="Y829" s="412"/>
      <c r="Z829" s="412"/>
      <c r="AA829" s="412"/>
      <c r="AB829" s="412"/>
      <c r="AC829" s="412"/>
      <c r="AD829" s="412"/>
    </row>
    <row r="830" spans="2:30" ht="12.75" customHeight="1">
      <c r="B830" s="412"/>
      <c r="C830" s="412"/>
      <c r="D830" s="412"/>
      <c r="E830" s="412"/>
      <c r="F830" s="412"/>
      <c r="G830" s="412"/>
      <c r="H830" s="412"/>
      <c r="I830" s="412"/>
      <c r="J830" s="412"/>
      <c r="K830" s="412"/>
      <c r="L830" s="412"/>
      <c r="M830" s="412"/>
      <c r="N830" s="412"/>
      <c r="O830" s="412"/>
      <c r="P830" s="412"/>
      <c r="Q830" s="412"/>
      <c r="R830" s="412"/>
      <c r="S830" s="412"/>
      <c r="T830" s="412"/>
      <c r="U830" s="412"/>
      <c r="V830" s="412"/>
      <c r="W830" s="412"/>
      <c r="X830" s="412"/>
      <c r="Y830" s="412"/>
      <c r="Z830" s="412"/>
      <c r="AA830" s="412"/>
      <c r="AB830" s="412"/>
      <c r="AC830" s="412"/>
      <c r="AD830" s="412"/>
    </row>
    <row r="831" spans="2:30" ht="12.75" customHeight="1">
      <c r="B831" s="412"/>
      <c r="C831" s="412"/>
      <c r="D831" s="412"/>
      <c r="E831" s="412"/>
      <c r="F831" s="412"/>
      <c r="G831" s="412"/>
      <c r="H831" s="412"/>
      <c r="I831" s="412"/>
      <c r="J831" s="412"/>
      <c r="K831" s="412"/>
      <c r="L831" s="412"/>
      <c r="M831" s="412"/>
      <c r="N831" s="412"/>
      <c r="O831" s="412"/>
      <c r="P831" s="412"/>
      <c r="Q831" s="412"/>
      <c r="R831" s="412"/>
      <c r="S831" s="412"/>
      <c r="T831" s="412"/>
      <c r="U831" s="412"/>
      <c r="V831" s="412"/>
      <c r="W831" s="412"/>
      <c r="X831" s="412"/>
      <c r="Y831" s="412"/>
      <c r="Z831" s="412"/>
      <c r="AA831" s="412"/>
      <c r="AB831" s="412"/>
      <c r="AC831" s="412"/>
      <c r="AD831" s="412"/>
    </row>
    <row r="832" spans="2:30" ht="12.75" customHeight="1">
      <c r="B832" s="412"/>
      <c r="C832" s="412"/>
      <c r="D832" s="412"/>
      <c r="E832" s="412"/>
      <c r="F832" s="412"/>
      <c r="G832" s="412"/>
      <c r="H832" s="412"/>
      <c r="I832" s="412"/>
      <c r="J832" s="412"/>
      <c r="K832" s="412"/>
      <c r="L832" s="412"/>
      <c r="M832" s="412"/>
      <c r="N832" s="412"/>
      <c r="O832" s="412"/>
      <c r="P832" s="412"/>
      <c r="Q832" s="412"/>
      <c r="R832" s="412"/>
      <c r="S832" s="412"/>
      <c r="T832" s="412"/>
      <c r="U832" s="412"/>
      <c r="V832" s="412"/>
      <c r="W832" s="412"/>
      <c r="X832" s="412"/>
      <c r="Y832" s="412"/>
      <c r="Z832" s="412"/>
      <c r="AA832" s="412"/>
      <c r="AB832" s="412"/>
      <c r="AC832" s="412"/>
      <c r="AD832" s="412"/>
    </row>
    <row r="833" spans="2:30" ht="12.75" customHeight="1">
      <c r="B833" s="412"/>
      <c r="C833" s="412"/>
      <c r="D833" s="412"/>
      <c r="E833" s="412"/>
      <c r="F833" s="412"/>
      <c r="G833" s="412"/>
      <c r="H833" s="412"/>
      <c r="I833" s="412"/>
      <c r="J833" s="412"/>
      <c r="K833" s="412"/>
      <c r="L833" s="412"/>
      <c r="M833" s="412"/>
      <c r="N833" s="412"/>
      <c r="O833" s="412"/>
      <c r="P833" s="412"/>
      <c r="Q833" s="412"/>
      <c r="R833" s="412"/>
      <c r="S833" s="412"/>
      <c r="T833" s="412"/>
      <c r="U833" s="412"/>
      <c r="V833" s="412"/>
      <c r="W833" s="412"/>
      <c r="X833" s="412"/>
      <c r="Y833" s="412"/>
      <c r="Z833" s="412"/>
      <c r="AA833" s="412"/>
      <c r="AB833" s="412"/>
      <c r="AC833" s="412"/>
      <c r="AD833" s="412"/>
    </row>
    <row r="834" spans="2:30" ht="12.75" customHeight="1">
      <c r="B834" s="412"/>
      <c r="C834" s="412"/>
      <c r="D834" s="412"/>
      <c r="E834" s="412"/>
      <c r="F834" s="412"/>
      <c r="G834" s="412"/>
      <c r="H834" s="412"/>
      <c r="I834" s="412"/>
      <c r="J834" s="412"/>
      <c r="K834" s="412"/>
      <c r="L834" s="412"/>
      <c r="M834" s="412"/>
      <c r="N834" s="412"/>
      <c r="O834" s="412"/>
      <c r="P834" s="412"/>
      <c r="Q834" s="412"/>
      <c r="R834" s="412"/>
      <c r="S834" s="412"/>
      <c r="T834" s="412"/>
      <c r="U834" s="412"/>
      <c r="V834" s="412"/>
      <c r="W834" s="412"/>
      <c r="X834" s="412"/>
      <c r="Y834" s="412"/>
      <c r="Z834" s="412"/>
      <c r="AA834" s="412"/>
      <c r="AB834" s="412"/>
      <c r="AC834" s="412"/>
      <c r="AD834" s="412"/>
    </row>
    <row r="835" spans="2:30" ht="12.75" customHeight="1">
      <c r="B835" s="412"/>
      <c r="C835" s="412"/>
      <c r="D835" s="412"/>
      <c r="E835" s="412"/>
      <c r="F835" s="412"/>
      <c r="G835" s="412"/>
      <c r="H835" s="412"/>
      <c r="I835" s="412"/>
      <c r="J835" s="412"/>
      <c r="K835" s="412"/>
      <c r="L835" s="412"/>
      <c r="M835" s="412"/>
      <c r="N835" s="412"/>
      <c r="O835" s="412"/>
      <c r="P835" s="412"/>
      <c r="Q835" s="412"/>
      <c r="R835" s="412"/>
      <c r="S835" s="412"/>
      <c r="T835" s="412"/>
      <c r="U835" s="412"/>
      <c r="V835" s="412"/>
      <c r="W835" s="412"/>
      <c r="X835" s="412"/>
      <c r="Y835" s="412"/>
      <c r="Z835" s="412"/>
      <c r="AA835" s="412"/>
      <c r="AB835" s="412"/>
      <c r="AC835" s="412"/>
      <c r="AD835" s="412"/>
    </row>
    <row r="836" spans="2:30" ht="12.75" customHeight="1">
      <c r="B836" s="412"/>
      <c r="C836" s="412"/>
      <c r="D836" s="412"/>
      <c r="E836" s="412"/>
      <c r="F836" s="412"/>
      <c r="G836" s="412"/>
      <c r="H836" s="412"/>
      <c r="I836" s="412"/>
      <c r="J836" s="412"/>
      <c r="K836" s="412"/>
      <c r="L836" s="412"/>
      <c r="M836" s="412"/>
      <c r="N836" s="412"/>
      <c r="O836" s="412"/>
      <c r="P836" s="412"/>
      <c r="Q836" s="412"/>
      <c r="R836" s="412"/>
      <c r="S836" s="412"/>
      <c r="T836" s="412"/>
      <c r="U836" s="412"/>
      <c r="V836" s="412"/>
      <c r="W836" s="412"/>
      <c r="X836" s="412"/>
      <c r="Y836" s="412"/>
      <c r="Z836" s="412"/>
      <c r="AA836" s="412"/>
      <c r="AB836" s="412"/>
      <c r="AC836" s="412"/>
      <c r="AD836" s="412"/>
    </row>
    <row r="837" spans="2:30" ht="12.75" customHeight="1">
      <c r="B837" s="412"/>
      <c r="C837" s="412"/>
      <c r="D837" s="412"/>
      <c r="E837" s="412"/>
      <c r="F837" s="412"/>
      <c r="G837" s="412"/>
      <c r="H837" s="412"/>
      <c r="I837" s="412"/>
      <c r="J837" s="412"/>
      <c r="K837" s="412"/>
      <c r="L837" s="412"/>
      <c r="M837" s="412"/>
      <c r="N837" s="412"/>
      <c r="O837" s="412"/>
      <c r="P837" s="412"/>
      <c r="Q837" s="412"/>
      <c r="R837" s="412"/>
      <c r="S837" s="412"/>
      <c r="T837" s="412"/>
      <c r="U837" s="412"/>
      <c r="V837" s="412"/>
      <c r="W837" s="412"/>
      <c r="X837" s="412"/>
      <c r="Y837" s="412"/>
      <c r="Z837" s="412"/>
      <c r="AA837" s="412"/>
      <c r="AB837" s="412"/>
      <c r="AC837" s="412"/>
      <c r="AD837" s="412"/>
    </row>
    <row r="838" spans="2:30" ht="12.75" customHeight="1">
      <c r="B838" s="412"/>
      <c r="C838" s="412"/>
      <c r="D838" s="412"/>
      <c r="E838" s="412"/>
      <c r="F838" s="412"/>
      <c r="G838" s="412"/>
      <c r="H838" s="412"/>
      <c r="I838" s="412"/>
      <c r="J838" s="412"/>
      <c r="K838" s="412"/>
      <c r="L838" s="412"/>
      <c r="M838" s="412"/>
      <c r="N838" s="412"/>
      <c r="O838" s="412"/>
      <c r="P838" s="412"/>
      <c r="Q838" s="412"/>
      <c r="R838" s="412"/>
      <c r="S838" s="412"/>
      <c r="T838" s="412"/>
      <c r="U838" s="412"/>
      <c r="V838" s="412"/>
      <c r="W838" s="412"/>
      <c r="X838" s="412"/>
      <c r="Y838" s="412"/>
      <c r="Z838" s="412"/>
      <c r="AA838" s="412"/>
      <c r="AB838" s="412"/>
      <c r="AC838" s="412"/>
      <c r="AD838" s="412"/>
    </row>
    <row r="839" spans="2:30" ht="12.75" customHeight="1">
      <c r="B839" s="412"/>
      <c r="C839" s="412"/>
      <c r="D839" s="412"/>
      <c r="E839" s="412"/>
      <c r="F839" s="412"/>
      <c r="G839" s="412"/>
      <c r="H839" s="412"/>
      <c r="I839" s="412"/>
      <c r="J839" s="412"/>
      <c r="K839" s="412"/>
      <c r="L839" s="412"/>
      <c r="M839" s="412"/>
      <c r="N839" s="412"/>
      <c r="O839" s="412"/>
      <c r="P839" s="412"/>
      <c r="Q839" s="412"/>
      <c r="R839" s="412"/>
      <c r="S839" s="412"/>
      <c r="T839" s="412"/>
      <c r="U839" s="412"/>
      <c r="V839" s="412"/>
      <c r="W839" s="412"/>
      <c r="X839" s="412"/>
      <c r="Y839" s="412"/>
      <c r="Z839" s="412"/>
      <c r="AA839" s="412"/>
      <c r="AB839" s="412"/>
      <c r="AC839" s="412"/>
      <c r="AD839" s="412"/>
    </row>
    <row r="840" spans="2:30" ht="12.75" customHeight="1">
      <c r="B840" s="412"/>
      <c r="C840" s="412"/>
      <c r="D840" s="412"/>
      <c r="E840" s="412"/>
      <c r="F840" s="412"/>
      <c r="G840" s="412"/>
      <c r="H840" s="412"/>
      <c r="I840" s="412"/>
      <c r="J840" s="412"/>
      <c r="K840" s="412"/>
      <c r="L840" s="412"/>
      <c r="M840" s="412"/>
      <c r="N840" s="412"/>
      <c r="O840" s="412"/>
      <c r="P840" s="412"/>
      <c r="Q840" s="412"/>
      <c r="R840" s="412"/>
      <c r="S840" s="412"/>
      <c r="T840" s="412"/>
      <c r="U840" s="412"/>
      <c r="V840" s="412"/>
      <c r="W840" s="412"/>
      <c r="X840" s="412"/>
      <c r="Y840" s="412"/>
      <c r="Z840" s="412"/>
      <c r="AA840" s="412"/>
      <c r="AB840" s="412"/>
      <c r="AC840" s="412"/>
      <c r="AD840" s="412"/>
    </row>
    <row r="841" spans="2:30" ht="12.75" customHeight="1">
      <c r="B841" s="412"/>
      <c r="C841" s="412"/>
      <c r="D841" s="412"/>
      <c r="E841" s="412"/>
      <c r="F841" s="412"/>
      <c r="G841" s="412"/>
      <c r="H841" s="412"/>
      <c r="I841" s="412"/>
      <c r="J841" s="412"/>
      <c r="K841" s="412"/>
      <c r="L841" s="412"/>
      <c r="M841" s="412"/>
      <c r="N841" s="412"/>
      <c r="O841" s="412"/>
      <c r="P841" s="412"/>
      <c r="Q841" s="412"/>
      <c r="R841" s="412"/>
      <c r="S841" s="412"/>
      <c r="T841" s="412"/>
      <c r="U841" s="412"/>
      <c r="V841" s="412"/>
      <c r="W841" s="412"/>
      <c r="X841" s="412"/>
      <c r="Y841" s="412"/>
      <c r="Z841" s="412"/>
      <c r="AA841" s="412"/>
      <c r="AB841" s="412"/>
      <c r="AC841" s="412"/>
      <c r="AD841" s="412"/>
    </row>
    <row r="842" spans="2:30" ht="12.75" customHeight="1">
      <c r="B842" s="412"/>
      <c r="C842" s="412"/>
      <c r="D842" s="412"/>
      <c r="E842" s="412"/>
      <c r="F842" s="412"/>
      <c r="G842" s="412"/>
      <c r="H842" s="412"/>
      <c r="I842" s="412"/>
      <c r="J842" s="412"/>
      <c r="K842" s="412"/>
      <c r="L842" s="412"/>
      <c r="M842" s="412"/>
      <c r="N842" s="412"/>
      <c r="O842" s="412"/>
      <c r="P842" s="412"/>
      <c r="Q842" s="412"/>
      <c r="R842" s="412"/>
      <c r="S842" s="412"/>
      <c r="T842" s="412"/>
      <c r="U842" s="412"/>
      <c r="V842" s="412"/>
      <c r="W842" s="412"/>
      <c r="X842" s="412"/>
      <c r="Y842" s="412"/>
      <c r="Z842" s="412"/>
      <c r="AA842" s="412"/>
      <c r="AB842" s="412"/>
      <c r="AC842" s="412"/>
      <c r="AD842" s="412"/>
    </row>
    <row r="843" spans="2:30" ht="12.75" customHeight="1">
      <c r="B843" s="412"/>
      <c r="C843" s="412"/>
      <c r="D843" s="412"/>
      <c r="E843" s="412"/>
      <c r="F843" s="412"/>
      <c r="G843" s="412"/>
      <c r="H843" s="412"/>
      <c r="I843" s="412"/>
      <c r="J843" s="412"/>
      <c r="K843" s="412"/>
      <c r="L843" s="412"/>
      <c r="M843" s="412"/>
      <c r="N843" s="412"/>
      <c r="O843" s="412"/>
      <c r="P843" s="412"/>
      <c r="Q843" s="412"/>
      <c r="R843" s="412"/>
      <c r="S843" s="412"/>
      <c r="T843" s="412"/>
      <c r="U843" s="412"/>
      <c r="V843" s="412"/>
      <c r="W843" s="412"/>
      <c r="X843" s="412"/>
      <c r="Y843" s="412"/>
      <c r="Z843" s="412"/>
      <c r="AA843" s="412"/>
      <c r="AB843" s="412"/>
      <c r="AC843" s="412"/>
      <c r="AD843" s="412"/>
    </row>
    <row r="844" spans="2:30" ht="12.75" customHeight="1">
      <c r="B844" s="412"/>
      <c r="C844" s="412"/>
      <c r="D844" s="412"/>
      <c r="E844" s="412"/>
      <c r="F844" s="412"/>
      <c r="G844" s="412"/>
      <c r="H844" s="412"/>
      <c r="I844" s="412"/>
      <c r="J844" s="412"/>
      <c r="K844" s="412"/>
      <c r="L844" s="412"/>
      <c r="M844" s="412"/>
      <c r="N844" s="412"/>
      <c r="O844" s="412"/>
      <c r="P844" s="412"/>
      <c r="Q844" s="412"/>
      <c r="R844" s="412"/>
      <c r="S844" s="412"/>
      <c r="T844" s="412"/>
      <c r="U844" s="412"/>
      <c r="V844" s="412"/>
      <c r="W844" s="412"/>
      <c r="X844" s="412"/>
      <c r="Y844" s="412"/>
      <c r="Z844" s="412"/>
      <c r="AA844" s="412"/>
      <c r="AB844" s="412"/>
      <c r="AC844" s="412"/>
      <c r="AD844" s="412"/>
    </row>
    <row r="845" spans="2:30" ht="12.75" customHeight="1">
      <c r="B845" s="412"/>
      <c r="C845" s="412"/>
      <c r="D845" s="412"/>
      <c r="E845" s="412"/>
      <c r="F845" s="412"/>
      <c r="G845" s="412"/>
      <c r="H845" s="412"/>
      <c r="I845" s="412"/>
      <c r="J845" s="412"/>
      <c r="K845" s="412"/>
      <c r="L845" s="412"/>
      <c r="M845" s="412"/>
      <c r="N845" s="412"/>
      <c r="O845" s="412"/>
      <c r="P845" s="412"/>
      <c r="Q845" s="412"/>
      <c r="R845" s="412"/>
      <c r="S845" s="412"/>
      <c r="T845" s="412"/>
      <c r="U845" s="412"/>
      <c r="V845" s="412"/>
      <c r="W845" s="412"/>
      <c r="X845" s="412"/>
      <c r="Y845" s="412"/>
      <c r="Z845" s="412"/>
      <c r="AA845" s="412"/>
      <c r="AB845" s="412"/>
      <c r="AC845" s="412"/>
      <c r="AD845" s="412"/>
    </row>
    <row r="846" spans="2:30" ht="12.75" customHeight="1">
      <c r="B846" s="412"/>
      <c r="C846" s="412"/>
      <c r="D846" s="412"/>
      <c r="E846" s="412"/>
      <c r="F846" s="412"/>
      <c r="G846" s="412"/>
      <c r="H846" s="412"/>
      <c r="I846" s="412"/>
      <c r="J846" s="412"/>
      <c r="K846" s="412"/>
      <c r="L846" s="412"/>
      <c r="M846" s="412"/>
      <c r="N846" s="412"/>
      <c r="O846" s="412"/>
      <c r="P846" s="412"/>
      <c r="Q846" s="412"/>
      <c r="R846" s="412"/>
      <c r="S846" s="412"/>
      <c r="T846" s="412"/>
      <c r="U846" s="412"/>
      <c r="V846" s="412"/>
      <c r="W846" s="412"/>
      <c r="X846" s="412"/>
      <c r="Y846" s="412"/>
      <c r="Z846" s="412"/>
      <c r="AA846" s="412"/>
      <c r="AB846" s="412"/>
      <c r="AC846" s="412"/>
      <c r="AD846" s="412"/>
    </row>
    <row r="847" spans="2:30" ht="12.75" customHeight="1">
      <c r="B847" s="412"/>
      <c r="C847" s="412"/>
      <c r="D847" s="412"/>
      <c r="E847" s="412"/>
      <c r="F847" s="412"/>
      <c r="G847" s="412"/>
      <c r="H847" s="412"/>
      <c r="I847" s="412"/>
      <c r="J847" s="412"/>
      <c r="K847" s="412"/>
      <c r="L847" s="412"/>
      <c r="M847" s="412"/>
      <c r="N847" s="412"/>
      <c r="O847" s="412"/>
      <c r="P847" s="412"/>
      <c r="Q847" s="412"/>
      <c r="R847" s="412"/>
      <c r="S847" s="412"/>
      <c r="T847" s="412"/>
      <c r="U847" s="412"/>
      <c r="V847" s="412"/>
      <c r="W847" s="412"/>
      <c r="X847" s="412"/>
      <c r="Y847" s="412"/>
      <c r="Z847" s="412"/>
      <c r="AA847" s="412"/>
      <c r="AB847" s="412"/>
      <c r="AC847" s="412"/>
      <c r="AD847" s="412"/>
    </row>
    <row r="848" spans="2:30" ht="12.75" customHeight="1">
      <c r="B848" s="412"/>
      <c r="C848" s="412"/>
      <c r="D848" s="412"/>
      <c r="E848" s="412"/>
      <c r="F848" s="412"/>
      <c r="G848" s="412"/>
      <c r="H848" s="412"/>
      <c r="I848" s="412"/>
      <c r="J848" s="412"/>
      <c r="K848" s="412"/>
      <c r="L848" s="412"/>
      <c r="M848" s="412"/>
      <c r="N848" s="412"/>
      <c r="O848" s="412"/>
      <c r="P848" s="412"/>
      <c r="Q848" s="412"/>
      <c r="R848" s="412"/>
      <c r="S848" s="412"/>
      <c r="T848" s="412"/>
      <c r="U848" s="412"/>
      <c r="V848" s="412"/>
      <c r="W848" s="412"/>
      <c r="X848" s="412"/>
      <c r="Y848" s="412"/>
      <c r="Z848" s="412"/>
      <c r="AA848" s="412"/>
      <c r="AB848" s="412"/>
      <c r="AC848" s="412"/>
      <c r="AD848" s="412"/>
    </row>
    <row r="849" spans="2:30" ht="12.75" customHeight="1">
      <c r="B849" s="412"/>
      <c r="C849" s="412"/>
      <c r="D849" s="412"/>
      <c r="E849" s="412"/>
      <c r="F849" s="412"/>
      <c r="G849" s="412"/>
      <c r="H849" s="412"/>
      <c r="I849" s="412"/>
      <c r="J849" s="412"/>
      <c r="K849" s="412"/>
      <c r="L849" s="412"/>
      <c r="M849" s="412"/>
      <c r="N849" s="412"/>
      <c r="O849" s="412"/>
      <c r="P849" s="412"/>
      <c r="Q849" s="412"/>
      <c r="R849" s="412"/>
      <c r="S849" s="412"/>
      <c r="T849" s="412"/>
      <c r="U849" s="412"/>
      <c r="V849" s="412"/>
      <c r="W849" s="412"/>
      <c r="X849" s="412"/>
      <c r="Y849" s="412"/>
      <c r="Z849" s="412"/>
      <c r="AA849" s="412"/>
      <c r="AB849" s="412"/>
      <c r="AC849" s="412"/>
      <c r="AD849" s="412"/>
    </row>
    <row r="850" spans="2:30" ht="12.75" customHeight="1">
      <c r="B850" s="412"/>
      <c r="C850" s="412"/>
      <c r="D850" s="412"/>
      <c r="E850" s="412"/>
      <c r="F850" s="412"/>
      <c r="G850" s="412"/>
      <c r="H850" s="412"/>
      <c r="I850" s="412"/>
      <c r="J850" s="412"/>
      <c r="K850" s="412"/>
      <c r="L850" s="412"/>
      <c r="M850" s="412"/>
      <c r="N850" s="412"/>
      <c r="O850" s="412"/>
      <c r="P850" s="412"/>
      <c r="Q850" s="412"/>
      <c r="R850" s="412"/>
      <c r="S850" s="412"/>
      <c r="T850" s="412"/>
      <c r="U850" s="412"/>
      <c r="V850" s="412"/>
      <c r="W850" s="412"/>
      <c r="X850" s="412"/>
      <c r="Y850" s="412"/>
      <c r="Z850" s="412"/>
      <c r="AA850" s="412"/>
      <c r="AB850" s="412"/>
      <c r="AC850" s="412"/>
      <c r="AD850" s="412"/>
    </row>
    <row r="851" spans="2:30" ht="12.75" customHeight="1">
      <c r="B851" s="412"/>
      <c r="C851" s="412"/>
      <c r="D851" s="412"/>
      <c r="E851" s="412"/>
      <c r="F851" s="412"/>
      <c r="G851" s="412"/>
      <c r="H851" s="412"/>
      <c r="I851" s="412"/>
      <c r="J851" s="412"/>
      <c r="K851" s="412"/>
      <c r="L851" s="412"/>
      <c r="M851" s="412"/>
      <c r="N851" s="412"/>
      <c r="O851" s="412"/>
      <c r="P851" s="412"/>
      <c r="Q851" s="412"/>
      <c r="R851" s="412"/>
      <c r="S851" s="412"/>
      <c r="T851" s="412"/>
      <c r="U851" s="412"/>
      <c r="V851" s="412"/>
      <c r="W851" s="412"/>
      <c r="X851" s="412"/>
      <c r="Y851" s="412"/>
      <c r="Z851" s="412"/>
      <c r="AA851" s="412"/>
      <c r="AB851" s="412"/>
      <c r="AC851" s="412"/>
      <c r="AD851" s="412"/>
    </row>
    <row r="852" spans="2:30" ht="12.75" customHeight="1">
      <c r="B852" s="412"/>
      <c r="C852" s="412"/>
      <c r="D852" s="412"/>
      <c r="E852" s="412"/>
      <c r="F852" s="412"/>
      <c r="G852" s="412"/>
      <c r="H852" s="412"/>
      <c r="I852" s="412"/>
      <c r="J852" s="412"/>
      <c r="K852" s="412"/>
      <c r="L852" s="412"/>
      <c r="M852" s="412"/>
      <c r="N852" s="412"/>
      <c r="O852" s="412"/>
      <c r="P852" s="412"/>
      <c r="Q852" s="412"/>
      <c r="R852" s="412"/>
      <c r="S852" s="412"/>
      <c r="T852" s="412"/>
      <c r="U852" s="412"/>
      <c r="V852" s="412"/>
      <c r="W852" s="412"/>
      <c r="X852" s="412"/>
      <c r="Y852" s="412"/>
      <c r="Z852" s="412"/>
      <c r="AA852" s="412"/>
      <c r="AB852" s="412"/>
      <c r="AC852" s="412"/>
      <c r="AD852" s="412"/>
    </row>
    <row r="853" spans="2:30" ht="12.75" customHeight="1">
      <c r="B853" s="412"/>
      <c r="C853" s="412"/>
      <c r="D853" s="412"/>
      <c r="E853" s="412"/>
      <c r="F853" s="412"/>
      <c r="G853" s="412"/>
      <c r="H853" s="412"/>
      <c r="I853" s="412"/>
      <c r="J853" s="412"/>
      <c r="K853" s="412"/>
      <c r="L853" s="412"/>
      <c r="M853" s="412"/>
      <c r="N853" s="412"/>
      <c r="O853" s="412"/>
      <c r="P853" s="412"/>
      <c r="Q853" s="412"/>
      <c r="R853" s="412"/>
      <c r="S853" s="412"/>
      <c r="T853" s="412"/>
      <c r="U853" s="412"/>
      <c r="V853" s="412"/>
      <c r="W853" s="412"/>
      <c r="X853" s="412"/>
      <c r="Y853" s="412"/>
      <c r="Z853" s="412"/>
      <c r="AA853" s="412"/>
      <c r="AB853" s="412"/>
      <c r="AC853" s="412"/>
      <c r="AD853" s="412"/>
    </row>
    <row r="854" spans="2:30" ht="12.75" customHeight="1">
      <c r="B854" s="412"/>
      <c r="C854" s="412"/>
      <c r="D854" s="412"/>
      <c r="E854" s="412"/>
      <c r="F854" s="412"/>
      <c r="G854" s="412"/>
      <c r="H854" s="412"/>
      <c r="I854" s="412"/>
      <c r="J854" s="412"/>
      <c r="K854" s="412"/>
      <c r="L854" s="412"/>
      <c r="M854" s="412"/>
      <c r="N854" s="412"/>
      <c r="O854" s="412"/>
      <c r="P854" s="412"/>
      <c r="Q854" s="412"/>
      <c r="R854" s="412"/>
      <c r="S854" s="412"/>
      <c r="T854" s="412"/>
      <c r="U854" s="412"/>
      <c r="V854" s="412"/>
      <c r="W854" s="412"/>
      <c r="X854" s="412"/>
      <c r="Y854" s="412"/>
      <c r="Z854" s="412"/>
      <c r="AA854" s="412"/>
      <c r="AB854" s="412"/>
      <c r="AC854" s="412"/>
      <c r="AD854" s="412"/>
    </row>
    <row r="855" spans="2:30" ht="12.75" customHeight="1">
      <c r="B855" s="412"/>
      <c r="C855" s="412"/>
      <c r="D855" s="412"/>
      <c r="E855" s="412"/>
      <c r="F855" s="412"/>
      <c r="G855" s="412"/>
      <c r="H855" s="412"/>
      <c r="I855" s="412"/>
      <c r="J855" s="412"/>
      <c r="K855" s="412"/>
      <c r="L855" s="412"/>
      <c r="M855" s="412"/>
      <c r="N855" s="412"/>
      <c r="O855" s="412"/>
      <c r="P855" s="412"/>
      <c r="Q855" s="412"/>
      <c r="R855" s="412"/>
      <c r="S855" s="412"/>
      <c r="T855" s="412"/>
      <c r="U855" s="412"/>
      <c r="V855" s="412"/>
      <c r="W855" s="412"/>
      <c r="X855" s="412"/>
      <c r="Y855" s="412"/>
      <c r="Z855" s="412"/>
      <c r="AA855" s="412"/>
      <c r="AB855" s="412"/>
      <c r="AC855" s="412"/>
      <c r="AD855" s="412"/>
    </row>
    <row r="856" spans="2:30" ht="12.75" customHeight="1">
      <c r="B856" s="412"/>
      <c r="C856" s="412"/>
      <c r="D856" s="412"/>
      <c r="E856" s="412"/>
      <c r="F856" s="412"/>
      <c r="G856" s="412"/>
      <c r="H856" s="412"/>
      <c r="I856" s="412"/>
      <c r="J856" s="412"/>
      <c r="K856" s="412"/>
      <c r="L856" s="412"/>
      <c r="M856" s="412"/>
      <c r="N856" s="412"/>
      <c r="O856" s="412"/>
      <c r="P856" s="412"/>
      <c r="Q856" s="412"/>
      <c r="R856" s="412"/>
      <c r="S856" s="412"/>
      <c r="T856" s="412"/>
      <c r="U856" s="412"/>
      <c r="V856" s="412"/>
      <c r="W856" s="412"/>
      <c r="X856" s="412"/>
      <c r="Y856" s="412"/>
      <c r="Z856" s="412"/>
      <c r="AA856" s="412"/>
      <c r="AB856" s="412"/>
      <c r="AC856" s="412"/>
      <c r="AD856" s="412"/>
    </row>
    <row r="857" spans="2:30" ht="12.75" customHeight="1">
      <c r="B857" s="412"/>
      <c r="C857" s="412"/>
      <c r="D857" s="412"/>
      <c r="E857" s="412"/>
      <c r="F857" s="412"/>
      <c r="G857" s="412"/>
      <c r="H857" s="412"/>
      <c r="I857" s="412"/>
      <c r="J857" s="412"/>
      <c r="K857" s="412"/>
      <c r="L857" s="412"/>
      <c r="M857" s="412"/>
      <c r="N857" s="412"/>
      <c r="O857" s="412"/>
      <c r="P857" s="412"/>
      <c r="Q857" s="412"/>
      <c r="R857" s="412"/>
      <c r="S857" s="412"/>
      <c r="T857" s="412"/>
      <c r="U857" s="412"/>
      <c r="V857" s="412"/>
      <c r="W857" s="412"/>
      <c r="X857" s="412"/>
      <c r="Y857" s="412"/>
      <c r="Z857" s="412"/>
      <c r="AA857" s="412"/>
      <c r="AB857" s="412"/>
      <c r="AC857" s="412"/>
      <c r="AD857" s="412"/>
    </row>
    <row r="858" spans="2:30" ht="12.75" customHeight="1">
      <c r="B858" s="412"/>
      <c r="C858" s="412"/>
      <c r="D858" s="412"/>
      <c r="E858" s="412"/>
      <c r="F858" s="412"/>
      <c r="G858" s="412"/>
      <c r="H858" s="412"/>
      <c r="I858" s="412"/>
      <c r="J858" s="412"/>
      <c r="K858" s="412"/>
      <c r="L858" s="412"/>
      <c r="M858" s="412"/>
      <c r="N858" s="412"/>
      <c r="O858" s="412"/>
      <c r="P858" s="412"/>
      <c r="Q858" s="412"/>
      <c r="R858" s="412"/>
      <c r="S858" s="412"/>
      <c r="T858" s="412"/>
      <c r="U858" s="412"/>
      <c r="V858" s="412"/>
      <c r="W858" s="412"/>
      <c r="X858" s="412"/>
      <c r="Y858" s="412"/>
      <c r="Z858" s="412"/>
      <c r="AA858" s="412"/>
      <c r="AB858" s="412"/>
      <c r="AC858" s="412"/>
      <c r="AD858" s="412"/>
    </row>
    <row r="859" spans="2:30" ht="12.75" customHeight="1">
      <c r="B859" s="412"/>
      <c r="C859" s="412"/>
      <c r="D859" s="412"/>
      <c r="E859" s="412"/>
      <c r="F859" s="412"/>
      <c r="G859" s="412"/>
      <c r="H859" s="412"/>
      <c r="I859" s="412"/>
      <c r="J859" s="412"/>
      <c r="K859" s="412"/>
      <c r="L859" s="412"/>
      <c r="M859" s="412"/>
      <c r="N859" s="412"/>
      <c r="O859" s="412"/>
      <c r="P859" s="412"/>
      <c r="Q859" s="412"/>
      <c r="R859" s="412"/>
      <c r="S859" s="412"/>
      <c r="T859" s="412"/>
      <c r="U859" s="412"/>
      <c r="V859" s="412"/>
      <c r="W859" s="412"/>
      <c r="X859" s="412"/>
      <c r="Y859" s="412"/>
      <c r="Z859" s="412"/>
      <c r="AA859" s="412"/>
      <c r="AB859" s="412"/>
      <c r="AC859" s="412"/>
      <c r="AD859" s="412"/>
    </row>
    <row r="860" spans="2:30" ht="12.75" customHeight="1">
      <c r="B860" s="412"/>
      <c r="C860" s="412"/>
      <c r="D860" s="412"/>
      <c r="E860" s="412"/>
      <c r="F860" s="412"/>
      <c r="G860" s="412"/>
      <c r="H860" s="412"/>
      <c r="I860" s="412"/>
      <c r="J860" s="412"/>
      <c r="K860" s="412"/>
      <c r="L860" s="412"/>
      <c r="M860" s="412"/>
      <c r="N860" s="412"/>
      <c r="O860" s="412"/>
      <c r="P860" s="412"/>
      <c r="Q860" s="412"/>
      <c r="R860" s="412"/>
      <c r="S860" s="412"/>
      <c r="T860" s="412"/>
      <c r="U860" s="412"/>
      <c r="V860" s="412"/>
      <c r="W860" s="412"/>
      <c r="X860" s="412"/>
      <c r="Y860" s="412"/>
      <c r="Z860" s="412"/>
      <c r="AA860" s="412"/>
      <c r="AB860" s="412"/>
      <c r="AC860" s="412"/>
      <c r="AD860" s="412"/>
    </row>
    <row r="861" spans="2:30" ht="12.75" customHeight="1">
      <c r="B861" s="412"/>
      <c r="C861" s="412"/>
      <c r="D861" s="412"/>
      <c r="E861" s="412"/>
      <c r="F861" s="412"/>
      <c r="G861" s="412"/>
      <c r="H861" s="412"/>
      <c r="I861" s="412"/>
      <c r="J861" s="412"/>
      <c r="K861" s="412"/>
      <c r="L861" s="412"/>
      <c r="M861" s="412"/>
      <c r="N861" s="412"/>
      <c r="O861" s="412"/>
      <c r="P861" s="412"/>
      <c r="Q861" s="412"/>
      <c r="R861" s="412"/>
      <c r="S861" s="412"/>
      <c r="T861" s="412"/>
      <c r="U861" s="412"/>
      <c r="V861" s="412"/>
      <c r="W861" s="412"/>
      <c r="X861" s="412"/>
      <c r="Y861" s="412"/>
      <c r="Z861" s="412"/>
      <c r="AA861" s="412"/>
      <c r="AB861" s="412"/>
      <c r="AC861" s="412"/>
      <c r="AD861" s="412"/>
    </row>
    <row r="862" spans="2:30" ht="12.75" customHeight="1">
      <c r="B862" s="412"/>
      <c r="C862" s="412"/>
      <c r="D862" s="412"/>
      <c r="E862" s="412"/>
      <c r="F862" s="412"/>
      <c r="G862" s="412"/>
      <c r="H862" s="412"/>
      <c r="I862" s="412"/>
      <c r="J862" s="412"/>
      <c r="K862" s="412"/>
      <c r="L862" s="412"/>
      <c r="M862" s="412"/>
      <c r="N862" s="412"/>
      <c r="O862" s="412"/>
      <c r="P862" s="412"/>
      <c r="Q862" s="412"/>
      <c r="R862" s="412"/>
      <c r="S862" s="412"/>
      <c r="T862" s="412"/>
      <c r="U862" s="412"/>
      <c r="V862" s="412"/>
      <c r="W862" s="412"/>
      <c r="X862" s="412"/>
      <c r="Y862" s="412"/>
      <c r="Z862" s="412"/>
      <c r="AA862" s="412"/>
      <c r="AB862" s="412"/>
      <c r="AC862" s="412"/>
      <c r="AD862" s="412"/>
    </row>
    <row r="863" spans="2:30" ht="12.75" customHeight="1">
      <c r="B863" s="412"/>
      <c r="C863" s="412"/>
      <c r="D863" s="412"/>
      <c r="E863" s="412"/>
      <c r="F863" s="412"/>
      <c r="G863" s="412"/>
      <c r="H863" s="412"/>
      <c r="I863" s="412"/>
      <c r="J863" s="412"/>
      <c r="K863" s="412"/>
      <c r="L863" s="412"/>
      <c r="M863" s="412"/>
      <c r="N863" s="412"/>
      <c r="O863" s="412"/>
      <c r="P863" s="412"/>
      <c r="Q863" s="412"/>
      <c r="R863" s="412"/>
      <c r="S863" s="412"/>
      <c r="T863" s="412"/>
      <c r="U863" s="412"/>
      <c r="V863" s="412"/>
      <c r="W863" s="412"/>
      <c r="X863" s="412"/>
      <c r="Y863" s="412"/>
      <c r="Z863" s="412"/>
      <c r="AA863" s="412"/>
      <c r="AB863" s="412"/>
      <c r="AC863" s="412"/>
      <c r="AD863" s="412"/>
    </row>
    <row r="864" spans="2:30" ht="12.75" customHeight="1">
      <c r="B864" s="412"/>
      <c r="C864" s="412"/>
      <c r="D864" s="412"/>
      <c r="E864" s="412"/>
      <c r="F864" s="412"/>
      <c r="G864" s="412"/>
      <c r="H864" s="412"/>
      <c r="I864" s="412"/>
      <c r="J864" s="412"/>
      <c r="K864" s="412"/>
      <c r="L864" s="412"/>
      <c r="M864" s="412"/>
      <c r="N864" s="412"/>
      <c r="O864" s="412"/>
      <c r="P864" s="412"/>
      <c r="Q864" s="412"/>
      <c r="R864" s="412"/>
      <c r="S864" s="412"/>
      <c r="T864" s="412"/>
      <c r="U864" s="412"/>
      <c r="V864" s="412"/>
      <c r="W864" s="412"/>
      <c r="X864" s="412"/>
      <c r="Y864" s="412"/>
      <c r="Z864" s="412"/>
      <c r="AA864" s="412"/>
      <c r="AB864" s="412"/>
      <c r="AC864" s="412"/>
      <c r="AD864" s="412"/>
    </row>
    <row r="865" spans="2:30" ht="12.75" customHeight="1">
      <c r="B865" s="412"/>
      <c r="C865" s="412"/>
      <c r="D865" s="412"/>
      <c r="E865" s="412"/>
      <c r="F865" s="412"/>
      <c r="G865" s="412"/>
      <c r="H865" s="412"/>
      <c r="I865" s="412"/>
      <c r="J865" s="412"/>
      <c r="K865" s="412"/>
      <c r="L865" s="412"/>
      <c r="M865" s="412"/>
      <c r="N865" s="412"/>
      <c r="O865" s="412"/>
      <c r="P865" s="412"/>
      <c r="Q865" s="412"/>
      <c r="R865" s="412"/>
      <c r="S865" s="412"/>
      <c r="T865" s="412"/>
      <c r="U865" s="412"/>
      <c r="V865" s="412"/>
      <c r="W865" s="412"/>
      <c r="X865" s="412"/>
      <c r="Y865" s="412"/>
      <c r="Z865" s="412"/>
      <c r="AA865" s="412"/>
      <c r="AB865" s="412"/>
      <c r="AC865" s="412"/>
      <c r="AD865" s="412"/>
    </row>
    <row r="866" spans="2:30" ht="12.75" customHeight="1">
      <c r="B866" s="412"/>
      <c r="C866" s="412"/>
      <c r="D866" s="412"/>
      <c r="E866" s="412"/>
      <c r="F866" s="412"/>
      <c r="G866" s="412"/>
      <c r="H866" s="412"/>
      <c r="I866" s="412"/>
      <c r="J866" s="412"/>
      <c r="K866" s="412"/>
      <c r="L866" s="412"/>
      <c r="M866" s="412"/>
      <c r="N866" s="412"/>
      <c r="O866" s="412"/>
      <c r="P866" s="412"/>
      <c r="Q866" s="412"/>
      <c r="R866" s="412"/>
      <c r="S866" s="412"/>
      <c r="T866" s="412"/>
      <c r="U866" s="412"/>
      <c r="V866" s="412"/>
      <c r="W866" s="412"/>
      <c r="X866" s="412"/>
      <c r="Y866" s="412"/>
      <c r="Z866" s="412"/>
      <c r="AA866" s="412"/>
      <c r="AB866" s="412"/>
      <c r="AC866" s="412"/>
      <c r="AD866" s="412"/>
    </row>
    <row r="867" spans="2:30" ht="12.75" customHeight="1">
      <c r="B867" s="412"/>
      <c r="C867" s="412"/>
      <c r="D867" s="412"/>
      <c r="E867" s="412"/>
      <c r="F867" s="412"/>
      <c r="G867" s="412"/>
      <c r="H867" s="412"/>
      <c r="I867" s="412"/>
      <c r="J867" s="412"/>
      <c r="K867" s="412"/>
      <c r="L867" s="412"/>
      <c r="M867" s="412"/>
      <c r="N867" s="412"/>
      <c r="O867" s="412"/>
      <c r="P867" s="412"/>
      <c r="Q867" s="412"/>
      <c r="R867" s="412"/>
      <c r="S867" s="412"/>
      <c r="T867" s="412"/>
      <c r="U867" s="412"/>
      <c r="V867" s="412"/>
      <c r="W867" s="412"/>
      <c r="X867" s="412"/>
      <c r="Y867" s="412"/>
      <c r="Z867" s="412"/>
      <c r="AA867" s="412"/>
      <c r="AB867" s="412"/>
      <c r="AC867" s="412"/>
      <c r="AD867" s="412"/>
    </row>
    <row r="868" spans="2:30" ht="12.75" customHeight="1">
      <c r="B868" s="412"/>
      <c r="C868" s="412"/>
      <c r="D868" s="412"/>
      <c r="E868" s="412"/>
      <c r="F868" s="412"/>
      <c r="G868" s="412"/>
      <c r="H868" s="412"/>
      <c r="I868" s="412"/>
      <c r="J868" s="412"/>
      <c r="K868" s="412"/>
      <c r="L868" s="412"/>
      <c r="M868" s="412"/>
      <c r="N868" s="412"/>
      <c r="O868" s="412"/>
      <c r="P868" s="412"/>
      <c r="Q868" s="412"/>
      <c r="R868" s="412"/>
      <c r="S868" s="412"/>
      <c r="T868" s="412"/>
      <c r="U868" s="412"/>
      <c r="V868" s="412"/>
      <c r="W868" s="412"/>
      <c r="X868" s="412"/>
      <c r="Y868" s="412"/>
      <c r="Z868" s="412"/>
      <c r="AA868" s="412"/>
      <c r="AB868" s="412"/>
      <c r="AC868" s="412"/>
      <c r="AD868" s="412"/>
    </row>
    <row r="869" spans="2:30" ht="12.75" customHeight="1">
      <c r="B869" s="412"/>
      <c r="C869" s="412"/>
      <c r="D869" s="412"/>
      <c r="E869" s="412"/>
      <c r="F869" s="412"/>
      <c r="G869" s="412"/>
      <c r="H869" s="412"/>
      <c r="I869" s="412"/>
      <c r="J869" s="412"/>
      <c r="K869" s="412"/>
      <c r="L869" s="412"/>
      <c r="M869" s="412"/>
      <c r="N869" s="412"/>
      <c r="O869" s="412"/>
      <c r="P869" s="412"/>
      <c r="Q869" s="412"/>
      <c r="R869" s="412"/>
      <c r="S869" s="412"/>
      <c r="T869" s="412"/>
      <c r="U869" s="412"/>
      <c r="V869" s="412"/>
      <c r="W869" s="412"/>
      <c r="X869" s="412"/>
      <c r="Y869" s="412"/>
      <c r="Z869" s="412"/>
      <c r="AA869" s="412"/>
      <c r="AB869" s="412"/>
      <c r="AC869" s="412"/>
      <c r="AD869" s="412"/>
    </row>
    <row r="870" spans="2:30" ht="12.75" customHeight="1">
      <c r="B870" s="412"/>
      <c r="C870" s="412"/>
      <c r="D870" s="412"/>
      <c r="E870" s="412"/>
      <c r="F870" s="412"/>
      <c r="G870" s="412"/>
      <c r="H870" s="412"/>
      <c r="I870" s="412"/>
      <c r="J870" s="412"/>
      <c r="K870" s="412"/>
      <c r="L870" s="412"/>
      <c r="M870" s="412"/>
      <c r="N870" s="412"/>
      <c r="O870" s="412"/>
      <c r="P870" s="412"/>
      <c r="Q870" s="412"/>
      <c r="R870" s="412"/>
      <c r="S870" s="412"/>
      <c r="T870" s="412"/>
      <c r="U870" s="412"/>
      <c r="V870" s="412"/>
      <c r="W870" s="412"/>
      <c r="X870" s="412"/>
      <c r="Y870" s="412"/>
      <c r="Z870" s="412"/>
      <c r="AA870" s="412"/>
      <c r="AB870" s="412"/>
      <c r="AC870" s="412"/>
      <c r="AD870" s="412"/>
    </row>
    <row r="871" spans="2:30" ht="12.75" customHeight="1">
      <c r="B871" s="412"/>
      <c r="C871" s="412"/>
      <c r="D871" s="412"/>
      <c r="E871" s="412"/>
      <c r="F871" s="412"/>
      <c r="G871" s="412"/>
      <c r="H871" s="412"/>
      <c r="I871" s="412"/>
      <c r="J871" s="412"/>
      <c r="K871" s="412"/>
      <c r="L871" s="412"/>
      <c r="M871" s="412"/>
      <c r="N871" s="412"/>
      <c r="O871" s="412"/>
      <c r="P871" s="412"/>
      <c r="Q871" s="412"/>
      <c r="R871" s="412"/>
      <c r="S871" s="412"/>
      <c r="T871" s="412"/>
      <c r="U871" s="412"/>
      <c r="V871" s="412"/>
      <c r="W871" s="412"/>
      <c r="X871" s="412"/>
      <c r="Y871" s="412"/>
      <c r="Z871" s="412"/>
      <c r="AA871" s="412"/>
      <c r="AB871" s="412"/>
      <c r="AC871" s="412"/>
      <c r="AD871" s="412"/>
    </row>
    <row r="872" spans="2:30" ht="12.75" customHeight="1">
      <c r="B872" s="412"/>
      <c r="C872" s="412"/>
      <c r="D872" s="412"/>
      <c r="E872" s="412"/>
      <c r="F872" s="412"/>
      <c r="G872" s="412"/>
      <c r="H872" s="412"/>
      <c r="I872" s="412"/>
      <c r="J872" s="412"/>
      <c r="K872" s="412"/>
      <c r="L872" s="412"/>
      <c r="M872" s="412"/>
      <c r="N872" s="412"/>
      <c r="O872" s="412"/>
      <c r="P872" s="412"/>
      <c r="Q872" s="412"/>
      <c r="R872" s="412"/>
      <c r="S872" s="412"/>
      <c r="T872" s="412"/>
      <c r="U872" s="412"/>
      <c r="V872" s="412"/>
      <c r="W872" s="412"/>
      <c r="X872" s="412"/>
      <c r="Y872" s="412"/>
      <c r="Z872" s="412"/>
      <c r="AA872" s="412"/>
      <c r="AB872" s="412"/>
      <c r="AC872" s="412"/>
      <c r="AD872" s="412"/>
    </row>
    <row r="873" spans="2:30" ht="12.75" customHeight="1">
      <c r="B873" s="412"/>
      <c r="C873" s="412"/>
      <c r="D873" s="412"/>
      <c r="E873" s="412"/>
      <c r="F873" s="412"/>
      <c r="G873" s="412"/>
      <c r="H873" s="412"/>
      <c r="I873" s="412"/>
      <c r="J873" s="412"/>
      <c r="K873" s="412"/>
      <c r="L873" s="412"/>
      <c r="M873" s="412"/>
      <c r="N873" s="412"/>
      <c r="O873" s="412"/>
      <c r="P873" s="412"/>
      <c r="Q873" s="412"/>
      <c r="R873" s="412"/>
      <c r="S873" s="412"/>
      <c r="T873" s="412"/>
      <c r="U873" s="412"/>
      <c r="V873" s="412"/>
      <c r="W873" s="412"/>
      <c r="X873" s="412"/>
      <c r="Y873" s="412"/>
      <c r="Z873" s="412"/>
      <c r="AA873" s="412"/>
      <c r="AB873" s="412"/>
      <c r="AC873" s="412"/>
      <c r="AD873" s="412"/>
    </row>
    <row r="874" spans="2:30" ht="12.75" customHeight="1">
      <c r="B874" s="412"/>
      <c r="C874" s="412"/>
      <c r="D874" s="412"/>
      <c r="E874" s="412"/>
      <c r="F874" s="412"/>
      <c r="G874" s="412"/>
      <c r="H874" s="412"/>
      <c r="I874" s="412"/>
      <c r="J874" s="412"/>
      <c r="K874" s="412"/>
      <c r="L874" s="412"/>
      <c r="M874" s="412"/>
      <c r="N874" s="412"/>
      <c r="O874" s="412"/>
      <c r="P874" s="412"/>
      <c r="Q874" s="412"/>
      <c r="R874" s="412"/>
      <c r="S874" s="412"/>
      <c r="T874" s="412"/>
      <c r="U874" s="412"/>
      <c r="V874" s="412"/>
      <c r="W874" s="412"/>
      <c r="X874" s="412"/>
      <c r="Y874" s="412"/>
      <c r="Z874" s="412"/>
      <c r="AA874" s="412"/>
      <c r="AB874" s="412"/>
      <c r="AC874" s="412"/>
      <c r="AD874" s="412"/>
    </row>
    <row r="875" spans="2:30" ht="12.75" customHeight="1">
      <c r="B875" s="412"/>
      <c r="C875" s="412"/>
      <c r="D875" s="412"/>
      <c r="E875" s="412"/>
      <c r="F875" s="412"/>
      <c r="G875" s="412"/>
      <c r="H875" s="412"/>
      <c r="I875" s="412"/>
      <c r="J875" s="412"/>
      <c r="K875" s="412"/>
      <c r="L875" s="412"/>
      <c r="M875" s="412"/>
      <c r="N875" s="412"/>
      <c r="O875" s="412"/>
      <c r="P875" s="412"/>
      <c r="Q875" s="412"/>
      <c r="R875" s="412"/>
      <c r="S875" s="412"/>
      <c r="T875" s="412"/>
      <c r="U875" s="412"/>
      <c r="V875" s="412"/>
      <c r="W875" s="412"/>
      <c r="X875" s="412"/>
      <c r="Y875" s="412"/>
      <c r="Z875" s="412"/>
      <c r="AA875" s="412"/>
      <c r="AB875" s="412"/>
      <c r="AC875" s="412"/>
      <c r="AD875" s="412"/>
    </row>
    <row r="876" spans="2:30" ht="12.75" customHeight="1">
      <c r="B876" s="412"/>
      <c r="C876" s="412"/>
      <c r="D876" s="412"/>
      <c r="E876" s="412"/>
      <c r="F876" s="412"/>
      <c r="G876" s="412"/>
      <c r="H876" s="412"/>
      <c r="I876" s="412"/>
      <c r="J876" s="412"/>
      <c r="K876" s="412"/>
      <c r="L876" s="412"/>
      <c r="M876" s="412"/>
      <c r="N876" s="412"/>
      <c r="O876" s="412"/>
      <c r="P876" s="412"/>
      <c r="Q876" s="412"/>
      <c r="R876" s="412"/>
      <c r="S876" s="412"/>
      <c r="T876" s="412"/>
      <c r="U876" s="412"/>
      <c r="V876" s="412"/>
      <c r="W876" s="412"/>
      <c r="X876" s="412"/>
      <c r="Y876" s="412"/>
      <c r="Z876" s="412"/>
      <c r="AA876" s="412"/>
      <c r="AB876" s="412"/>
      <c r="AC876" s="412"/>
      <c r="AD876" s="412"/>
    </row>
    <row r="877" spans="2:30" ht="12.75" customHeight="1">
      <c r="B877" s="412"/>
      <c r="C877" s="412"/>
      <c r="D877" s="412"/>
      <c r="E877" s="412"/>
      <c r="F877" s="412"/>
      <c r="G877" s="412"/>
      <c r="H877" s="412"/>
      <c r="I877" s="412"/>
      <c r="J877" s="412"/>
      <c r="K877" s="412"/>
      <c r="L877" s="412"/>
      <c r="M877" s="412"/>
      <c r="N877" s="412"/>
      <c r="O877" s="412"/>
      <c r="P877" s="412"/>
      <c r="Q877" s="412"/>
      <c r="R877" s="412"/>
      <c r="S877" s="412"/>
      <c r="T877" s="412"/>
      <c r="U877" s="412"/>
      <c r="V877" s="412"/>
      <c r="W877" s="412"/>
      <c r="X877" s="412"/>
      <c r="Y877" s="412"/>
      <c r="Z877" s="412"/>
      <c r="AA877" s="412"/>
      <c r="AB877" s="412"/>
      <c r="AC877" s="412"/>
      <c r="AD877" s="412"/>
    </row>
    <row r="878" spans="2:30" ht="12.75" customHeight="1">
      <c r="B878" s="412"/>
      <c r="C878" s="412"/>
      <c r="D878" s="412"/>
      <c r="E878" s="412"/>
      <c r="F878" s="412"/>
      <c r="G878" s="412"/>
      <c r="H878" s="412"/>
      <c r="I878" s="412"/>
      <c r="J878" s="412"/>
      <c r="K878" s="412"/>
      <c r="L878" s="412"/>
      <c r="M878" s="412"/>
      <c r="N878" s="412"/>
      <c r="O878" s="412"/>
      <c r="P878" s="412"/>
      <c r="Q878" s="412"/>
      <c r="R878" s="412"/>
      <c r="S878" s="412"/>
      <c r="T878" s="412"/>
      <c r="U878" s="412"/>
      <c r="V878" s="412"/>
      <c r="W878" s="412"/>
      <c r="X878" s="412"/>
      <c r="Y878" s="412"/>
      <c r="Z878" s="412"/>
      <c r="AA878" s="412"/>
      <c r="AB878" s="412"/>
      <c r="AC878" s="412"/>
      <c r="AD878" s="412"/>
    </row>
    <row r="879" spans="2:30" ht="12.75" customHeight="1">
      <c r="B879" s="412"/>
      <c r="C879" s="412"/>
      <c r="D879" s="412"/>
      <c r="E879" s="412"/>
      <c r="F879" s="412"/>
      <c r="G879" s="412"/>
      <c r="H879" s="412"/>
      <c r="I879" s="412"/>
      <c r="J879" s="412"/>
      <c r="K879" s="412"/>
      <c r="L879" s="412"/>
      <c r="M879" s="412"/>
      <c r="N879" s="412"/>
      <c r="O879" s="412"/>
      <c r="P879" s="412"/>
      <c r="Q879" s="412"/>
      <c r="R879" s="412"/>
      <c r="S879" s="412"/>
      <c r="T879" s="412"/>
      <c r="U879" s="412"/>
      <c r="V879" s="412"/>
      <c r="W879" s="412"/>
      <c r="X879" s="412"/>
      <c r="Y879" s="412"/>
      <c r="Z879" s="412"/>
      <c r="AA879" s="412"/>
      <c r="AB879" s="412"/>
      <c r="AC879" s="412"/>
      <c r="AD879" s="412"/>
    </row>
    <row r="880" spans="2:30" ht="12.75" customHeight="1">
      <c r="B880" s="412"/>
      <c r="C880" s="412"/>
      <c r="D880" s="412"/>
      <c r="E880" s="412"/>
      <c r="F880" s="412"/>
      <c r="G880" s="412"/>
      <c r="H880" s="412"/>
      <c r="I880" s="412"/>
      <c r="J880" s="412"/>
      <c r="K880" s="412"/>
      <c r="L880" s="412"/>
      <c r="M880" s="412"/>
      <c r="N880" s="412"/>
      <c r="O880" s="412"/>
      <c r="P880" s="412"/>
      <c r="Q880" s="412"/>
      <c r="R880" s="412"/>
      <c r="S880" s="412"/>
      <c r="T880" s="412"/>
      <c r="U880" s="412"/>
      <c r="V880" s="412"/>
      <c r="W880" s="412"/>
      <c r="X880" s="412"/>
      <c r="Y880" s="412"/>
      <c r="Z880" s="412"/>
      <c r="AA880" s="412"/>
      <c r="AB880" s="412"/>
      <c r="AC880" s="412"/>
      <c r="AD880" s="412"/>
    </row>
    <row r="881" spans="2:30" ht="12.75" customHeight="1">
      <c r="B881" s="412"/>
      <c r="C881" s="412"/>
      <c r="D881" s="412"/>
      <c r="E881" s="412"/>
      <c r="F881" s="412"/>
      <c r="G881" s="412"/>
      <c r="H881" s="412"/>
      <c r="I881" s="412"/>
      <c r="J881" s="412"/>
      <c r="K881" s="412"/>
      <c r="L881" s="412"/>
      <c r="M881" s="412"/>
      <c r="N881" s="412"/>
      <c r="O881" s="412"/>
      <c r="P881" s="412"/>
      <c r="Q881" s="412"/>
      <c r="R881" s="412"/>
      <c r="S881" s="412"/>
      <c r="T881" s="412"/>
      <c r="U881" s="412"/>
      <c r="V881" s="412"/>
      <c r="W881" s="412"/>
      <c r="X881" s="412"/>
      <c r="Y881" s="412"/>
      <c r="Z881" s="412"/>
      <c r="AA881" s="412"/>
      <c r="AB881" s="412"/>
      <c r="AC881" s="412"/>
      <c r="AD881" s="412"/>
    </row>
    <row r="882" spans="2:30" ht="12.75" customHeight="1">
      <c r="B882" s="412"/>
      <c r="C882" s="412"/>
      <c r="D882" s="412"/>
      <c r="E882" s="412"/>
      <c r="F882" s="412"/>
      <c r="G882" s="412"/>
      <c r="H882" s="412"/>
      <c r="I882" s="412"/>
      <c r="J882" s="412"/>
      <c r="K882" s="412"/>
      <c r="L882" s="412"/>
      <c r="M882" s="412"/>
      <c r="N882" s="412"/>
      <c r="O882" s="412"/>
      <c r="P882" s="412"/>
      <c r="Q882" s="412"/>
      <c r="R882" s="412"/>
      <c r="S882" s="412"/>
      <c r="T882" s="412"/>
      <c r="U882" s="412"/>
      <c r="V882" s="412"/>
      <c r="W882" s="412"/>
      <c r="X882" s="412"/>
      <c r="Y882" s="412"/>
      <c r="Z882" s="412"/>
      <c r="AA882" s="412"/>
      <c r="AB882" s="412"/>
      <c r="AC882" s="412"/>
      <c r="AD882" s="412"/>
    </row>
    <row r="883" spans="2:30" ht="12.75" customHeight="1">
      <c r="B883" s="412"/>
      <c r="C883" s="412"/>
      <c r="D883" s="412"/>
      <c r="E883" s="412"/>
      <c r="F883" s="412"/>
      <c r="G883" s="412"/>
      <c r="H883" s="412"/>
      <c r="I883" s="412"/>
      <c r="J883" s="412"/>
      <c r="K883" s="412"/>
      <c r="L883" s="412"/>
      <c r="M883" s="412"/>
      <c r="N883" s="412"/>
      <c r="O883" s="412"/>
      <c r="P883" s="412"/>
      <c r="Q883" s="412"/>
      <c r="R883" s="412"/>
      <c r="S883" s="412"/>
      <c r="T883" s="412"/>
      <c r="U883" s="412"/>
      <c r="V883" s="412"/>
      <c r="W883" s="412"/>
      <c r="X883" s="412"/>
      <c r="Y883" s="412"/>
      <c r="Z883" s="412"/>
      <c r="AA883" s="412"/>
      <c r="AB883" s="412"/>
      <c r="AC883" s="412"/>
      <c r="AD883" s="412"/>
    </row>
    <row r="884" spans="2:30" ht="12.75" customHeight="1">
      <c r="B884" s="412"/>
      <c r="C884" s="412"/>
      <c r="D884" s="412"/>
      <c r="E884" s="412"/>
      <c r="F884" s="412"/>
      <c r="G884" s="412"/>
      <c r="H884" s="412"/>
      <c r="I884" s="412"/>
      <c r="J884" s="412"/>
      <c r="K884" s="412"/>
      <c r="L884" s="412"/>
      <c r="M884" s="412"/>
      <c r="N884" s="412"/>
      <c r="O884" s="412"/>
      <c r="P884" s="412"/>
      <c r="Q884" s="412"/>
      <c r="R884" s="412"/>
      <c r="S884" s="412"/>
      <c r="T884" s="412"/>
      <c r="U884" s="412"/>
      <c r="V884" s="412"/>
      <c r="W884" s="412"/>
      <c r="X884" s="412"/>
      <c r="Y884" s="412"/>
      <c r="Z884" s="412"/>
      <c r="AA884" s="412"/>
      <c r="AB884" s="412"/>
      <c r="AC884" s="412"/>
      <c r="AD884" s="412"/>
    </row>
    <row r="885" spans="2:30" ht="12.75" customHeight="1">
      <c r="B885" s="412"/>
      <c r="C885" s="412"/>
      <c r="D885" s="412"/>
      <c r="E885" s="412"/>
      <c r="F885" s="412"/>
      <c r="G885" s="412"/>
      <c r="H885" s="412"/>
      <c r="I885" s="412"/>
      <c r="J885" s="412"/>
      <c r="K885" s="412"/>
      <c r="L885" s="412"/>
      <c r="M885" s="412"/>
      <c r="N885" s="412"/>
      <c r="O885" s="412"/>
      <c r="P885" s="412"/>
      <c r="Q885" s="412"/>
      <c r="R885" s="412"/>
      <c r="S885" s="412"/>
      <c r="T885" s="412"/>
      <c r="U885" s="412"/>
      <c r="V885" s="412"/>
      <c r="W885" s="412"/>
      <c r="X885" s="412"/>
      <c r="Y885" s="412"/>
      <c r="Z885" s="412"/>
      <c r="AA885" s="412"/>
      <c r="AB885" s="412"/>
      <c r="AC885" s="412"/>
      <c r="AD885" s="412"/>
    </row>
    <row r="886" spans="2:30" ht="12.75" customHeight="1">
      <c r="B886" s="412"/>
      <c r="C886" s="412"/>
      <c r="D886" s="412"/>
      <c r="E886" s="412"/>
      <c r="F886" s="412"/>
      <c r="G886" s="412"/>
      <c r="H886" s="412"/>
      <c r="I886" s="412"/>
      <c r="J886" s="412"/>
      <c r="K886" s="412"/>
      <c r="L886" s="412"/>
      <c r="M886" s="412"/>
      <c r="N886" s="412"/>
      <c r="O886" s="412"/>
      <c r="P886" s="412"/>
      <c r="Q886" s="412"/>
      <c r="R886" s="412"/>
      <c r="S886" s="412"/>
      <c r="T886" s="412"/>
      <c r="U886" s="412"/>
      <c r="V886" s="412"/>
      <c r="W886" s="412"/>
      <c r="X886" s="412"/>
      <c r="Y886" s="412"/>
      <c r="Z886" s="412"/>
      <c r="AA886" s="412"/>
      <c r="AB886" s="412"/>
      <c r="AC886" s="412"/>
      <c r="AD886" s="412"/>
    </row>
    <row r="887" spans="2:30" ht="12.75" customHeight="1">
      <c r="B887" s="412"/>
      <c r="C887" s="412"/>
      <c r="D887" s="412"/>
      <c r="E887" s="412"/>
      <c r="F887" s="412"/>
      <c r="G887" s="412"/>
      <c r="H887" s="412"/>
      <c r="I887" s="412"/>
      <c r="J887" s="412"/>
      <c r="K887" s="412"/>
      <c r="L887" s="412"/>
      <c r="M887" s="412"/>
      <c r="N887" s="412"/>
      <c r="O887" s="412"/>
      <c r="P887" s="412"/>
      <c r="Q887" s="412"/>
      <c r="R887" s="412"/>
      <c r="S887" s="412"/>
      <c r="T887" s="412"/>
      <c r="U887" s="412"/>
      <c r="V887" s="412"/>
      <c r="W887" s="412"/>
      <c r="X887" s="412"/>
      <c r="Y887" s="412"/>
      <c r="Z887" s="412"/>
      <c r="AA887" s="412"/>
      <c r="AB887" s="412"/>
      <c r="AC887" s="412"/>
      <c r="AD887" s="412"/>
    </row>
    <row r="888" spans="2:30" ht="12.75" customHeight="1">
      <c r="B888" s="412"/>
      <c r="C888" s="412"/>
      <c r="D888" s="412"/>
      <c r="E888" s="412"/>
      <c r="F888" s="412"/>
      <c r="G888" s="412"/>
      <c r="H888" s="412"/>
      <c r="I888" s="412"/>
      <c r="J888" s="412"/>
      <c r="K888" s="412"/>
      <c r="L888" s="412"/>
      <c r="M888" s="412"/>
      <c r="N888" s="412"/>
      <c r="O888" s="412"/>
      <c r="P888" s="412"/>
      <c r="Q888" s="412"/>
      <c r="R888" s="412"/>
      <c r="S888" s="412"/>
      <c r="T888" s="412"/>
      <c r="U888" s="412"/>
      <c r="V888" s="412"/>
      <c r="W888" s="412"/>
      <c r="X888" s="412"/>
      <c r="Y888" s="412"/>
      <c r="Z888" s="412"/>
      <c r="AA888" s="412"/>
      <c r="AB888" s="412"/>
      <c r="AC888" s="412"/>
      <c r="AD888" s="412"/>
    </row>
    <row r="889" spans="2:30" ht="12.75" customHeight="1">
      <c r="B889" s="412"/>
      <c r="C889" s="412"/>
      <c r="D889" s="412"/>
      <c r="E889" s="412"/>
      <c r="F889" s="412"/>
      <c r="G889" s="412"/>
      <c r="H889" s="412"/>
      <c r="I889" s="412"/>
      <c r="J889" s="412"/>
      <c r="K889" s="412"/>
      <c r="L889" s="412"/>
      <c r="M889" s="412"/>
      <c r="N889" s="412"/>
      <c r="O889" s="412"/>
      <c r="P889" s="412"/>
      <c r="Q889" s="412"/>
      <c r="R889" s="412"/>
      <c r="S889" s="412"/>
      <c r="T889" s="412"/>
      <c r="U889" s="412"/>
      <c r="V889" s="412"/>
      <c r="W889" s="412"/>
      <c r="X889" s="412"/>
      <c r="Y889" s="412"/>
      <c r="Z889" s="412"/>
      <c r="AA889" s="412"/>
      <c r="AB889" s="412"/>
      <c r="AC889" s="412"/>
      <c r="AD889" s="412"/>
    </row>
    <row r="890" spans="2:30" ht="12.75" customHeight="1">
      <c r="B890" s="412"/>
      <c r="C890" s="412"/>
      <c r="D890" s="412"/>
      <c r="E890" s="412"/>
      <c r="F890" s="412"/>
      <c r="G890" s="412"/>
      <c r="H890" s="412"/>
      <c r="I890" s="412"/>
      <c r="J890" s="412"/>
      <c r="K890" s="412"/>
      <c r="L890" s="412"/>
      <c r="M890" s="412"/>
      <c r="N890" s="412"/>
      <c r="O890" s="412"/>
      <c r="P890" s="412"/>
      <c r="Q890" s="412"/>
      <c r="R890" s="412"/>
      <c r="S890" s="412"/>
      <c r="T890" s="412"/>
      <c r="U890" s="412"/>
      <c r="V890" s="412"/>
      <c r="W890" s="412"/>
      <c r="X890" s="412"/>
      <c r="Y890" s="412"/>
      <c r="Z890" s="412"/>
      <c r="AA890" s="412"/>
      <c r="AB890" s="412"/>
      <c r="AC890" s="412"/>
      <c r="AD890" s="412"/>
    </row>
    <row r="891" spans="2:30" ht="12.75" customHeight="1">
      <c r="B891" s="412"/>
      <c r="C891" s="412"/>
      <c r="D891" s="412"/>
      <c r="E891" s="412"/>
      <c r="F891" s="412"/>
      <c r="G891" s="412"/>
      <c r="H891" s="412"/>
      <c r="I891" s="412"/>
      <c r="J891" s="412"/>
      <c r="K891" s="412"/>
      <c r="L891" s="412"/>
      <c r="M891" s="412"/>
      <c r="N891" s="412"/>
      <c r="O891" s="412"/>
      <c r="P891" s="412"/>
      <c r="Q891" s="412"/>
      <c r="R891" s="412"/>
      <c r="S891" s="412"/>
      <c r="T891" s="412"/>
      <c r="U891" s="412"/>
      <c r="V891" s="412"/>
      <c r="W891" s="412"/>
      <c r="X891" s="412"/>
      <c r="Y891" s="412"/>
      <c r="Z891" s="412"/>
      <c r="AA891" s="412"/>
      <c r="AB891" s="412"/>
      <c r="AC891" s="412"/>
      <c r="AD891" s="412"/>
    </row>
    <row r="892" spans="2:30" ht="12.75" customHeight="1">
      <c r="B892" s="412"/>
      <c r="C892" s="412"/>
      <c r="D892" s="412"/>
      <c r="E892" s="412"/>
      <c r="F892" s="412"/>
      <c r="G892" s="412"/>
      <c r="H892" s="412"/>
      <c r="I892" s="412"/>
      <c r="J892" s="412"/>
      <c r="K892" s="412"/>
      <c r="L892" s="412"/>
      <c r="M892" s="412"/>
      <c r="N892" s="412"/>
      <c r="O892" s="412"/>
      <c r="P892" s="412"/>
      <c r="Q892" s="412"/>
      <c r="R892" s="412"/>
      <c r="S892" s="412"/>
      <c r="T892" s="412"/>
      <c r="U892" s="412"/>
      <c r="V892" s="412"/>
      <c r="W892" s="412"/>
      <c r="X892" s="412"/>
      <c r="Y892" s="412"/>
      <c r="Z892" s="412"/>
      <c r="AA892" s="412"/>
      <c r="AB892" s="412"/>
      <c r="AC892" s="412"/>
      <c r="AD892" s="412"/>
    </row>
    <row r="893" spans="2:30" ht="12.75" customHeight="1">
      <c r="B893" s="412"/>
      <c r="C893" s="412"/>
      <c r="D893" s="412"/>
      <c r="E893" s="412"/>
      <c r="F893" s="412"/>
      <c r="G893" s="412"/>
      <c r="H893" s="412"/>
      <c r="I893" s="412"/>
      <c r="J893" s="412"/>
      <c r="K893" s="412"/>
      <c r="L893" s="412"/>
      <c r="M893" s="412"/>
      <c r="N893" s="412"/>
      <c r="O893" s="412"/>
      <c r="P893" s="412"/>
      <c r="Q893" s="412"/>
      <c r="R893" s="412"/>
      <c r="S893" s="412"/>
      <c r="T893" s="412"/>
      <c r="U893" s="412"/>
      <c r="V893" s="412"/>
      <c r="W893" s="412"/>
      <c r="X893" s="412"/>
      <c r="Y893" s="412"/>
      <c r="Z893" s="412"/>
      <c r="AA893" s="412"/>
      <c r="AB893" s="412"/>
      <c r="AC893" s="412"/>
      <c r="AD893" s="412"/>
    </row>
    <row r="894" spans="2:30" ht="12.75" customHeight="1">
      <c r="B894" s="412"/>
      <c r="C894" s="412"/>
      <c r="D894" s="412"/>
      <c r="E894" s="412"/>
      <c r="F894" s="412"/>
      <c r="G894" s="412"/>
      <c r="H894" s="412"/>
      <c r="I894" s="412"/>
      <c r="J894" s="412"/>
      <c r="K894" s="412"/>
      <c r="L894" s="412"/>
      <c r="M894" s="412"/>
      <c r="N894" s="412"/>
      <c r="O894" s="412"/>
      <c r="P894" s="412"/>
      <c r="Q894" s="412"/>
      <c r="R894" s="412"/>
      <c r="S894" s="412"/>
      <c r="T894" s="412"/>
      <c r="U894" s="412"/>
      <c r="V894" s="412"/>
      <c r="W894" s="412"/>
      <c r="X894" s="412"/>
      <c r="Y894" s="412"/>
      <c r="Z894" s="412"/>
      <c r="AA894" s="412"/>
      <c r="AB894" s="412"/>
      <c r="AC894" s="412"/>
      <c r="AD894" s="412"/>
    </row>
    <row r="895" spans="2:30" ht="12.75" customHeight="1">
      <c r="B895" s="412"/>
      <c r="C895" s="412"/>
      <c r="D895" s="412"/>
      <c r="E895" s="412"/>
      <c r="F895" s="412"/>
      <c r="G895" s="412"/>
      <c r="H895" s="412"/>
      <c r="I895" s="412"/>
      <c r="J895" s="412"/>
      <c r="K895" s="412"/>
      <c r="L895" s="412"/>
      <c r="M895" s="412"/>
      <c r="N895" s="412"/>
      <c r="O895" s="412"/>
      <c r="P895" s="412"/>
      <c r="Q895" s="412"/>
      <c r="R895" s="412"/>
      <c r="S895" s="412"/>
      <c r="T895" s="412"/>
      <c r="U895" s="412"/>
      <c r="V895" s="412"/>
      <c r="W895" s="412"/>
      <c r="X895" s="412"/>
      <c r="Y895" s="412"/>
      <c r="Z895" s="412"/>
      <c r="AA895" s="412"/>
      <c r="AB895" s="412"/>
      <c r="AC895" s="412"/>
      <c r="AD895" s="412"/>
    </row>
    <row r="896" spans="2:30" ht="12.75" customHeight="1">
      <c r="B896" s="412"/>
      <c r="C896" s="412"/>
      <c r="D896" s="412"/>
      <c r="E896" s="412"/>
      <c r="F896" s="412"/>
      <c r="G896" s="412"/>
      <c r="H896" s="412"/>
      <c r="I896" s="412"/>
      <c r="J896" s="412"/>
      <c r="K896" s="412"/>
      <c r="L896" s="412"/>
      <c r="M896" s="412"/>
      <c r="N896" s="412"/>
      <c r="O896" s="412"/>
      <c r="P896" s="412"/>
      <c r="Q896" s="412"/>
      <c r="R896" s="412"/>
      <c r="S896" s="412"/>
      <c r="T896" s="412"/>
      <c r="U896" s="412"/>
      <c r="V896" s="412"/>
      <c r="W896" s="412"/>
      <c r="X896" s="412"/>
      <c r="Y896" s="412"/>
      <c r="Z896" s="412"/>
      <c r="AA896" s="412"/>
      <c r="AB896" s="412"/>
      <c r="AC896" s="412"/>
      <c r="AD896" s="412"/>
    </row>
    <row r="897" spans="2:30" ht="12.75" customHeight="1">
      <c r="B897" s="412"/>
      <c r="C897" s="412"/>
      <c r="D897" s="412"/>
      <c r="E897" s="412"/>
      <c r="F897" s="412"/>
      <c r="G897" s="412"/>
      <c r="H897" s="412"/>
      <c r="I897" s="412"/>
      <c r="J897" s="412"/>
      <c r="K897" s="412"/>
      <c r="L897" s="412"/>
      <c r="M897" s="412"/>
      <c r="N897" s="412"/>
      <c r="O897" s="412"/>
      <c r="P897" s="412"/>
      <c r="Q897" s="412"/>
      <c r="R897" s="412"/>
      <c r="S897" s="412"/>
      <c r="T897" s="412"/>
      <c r="U897" s="412"/>
      <c r="V897" s="412"/>
      <c r="W897" s="412"/>
      <c r="X897" s="412"/>
      <c r="Y897" s="412"/>
      <c r="Z897" s="412"/>
      <c r="AA897" s="412"/>
      <c r="AB897" s="412"/>
      <c r="AC897" s="412"/>
      <c r="AD897" s="412"/>
    </row>
    <row r="898" spans="2:30" ht="12.75" customHeight="1">
      <c r="B898" s="412"/>
      <c r="C898" s="412"/>
      <c r="D898" s="412"/>
      <c r="E898" s="412"/>
      <c r="F898" s="412"/>
      <c r="G898" s="412"/>
      <c r="H898" s="412"/>
      <c r="I898" s="412"/>
      <c r="J898" s="412"/>
      <c r="K898" s="412"/>
      <c r="L898" s="412"/>
      <c r="M898" s="412"/>
      <c r="N898" s="412"/>
      <c r="O898" s="412"/>
      <c r="P898" s="412"/>
      <c r="Q898" s="412"/>
      <c r="R898" s="412"/>
      <c r="S898" s="412"/>
      <c r="T898" s="412"/>
      <c r="U898" s="412"/>
      <c r="V898" s="412"/>
      <c r="W898" s="412"/>
      <c r="X898" s="412"/>
      <c r="Y898" s="412"/>
      <c r="Z898" s="412"/>
      <c r="AA898" s="412"/>
      <c r="AB898" s="412"/>
      <c r="AC898" s="412"/>
      <c r="AD898" s="412"/>
    </row>
    <row r="899" spans="2:30" ht="12.75" customHeight="1">
      <c r="B899" s="412"/>
      <c r="C899" s="412"/>
      <c r="D899" s="412"/>
      <c r="E899" s="412"/>
      <c r="F899" s="412"/>
      <c r="G899" s="412"/>
      <c r="H899" s="412"/>
      <c r="I899" s="412"/>
      <c r="J899" s="412"/>
      <c r="K899" s="412"/>
      <c r="L899" s="412"/>
      <c r="M899" s="412"/>
      <c r="N899" s="412"/>
      <c r="O899" s="412"/>
      <c r="P899" s="412"/>
      <c r="Q899" s="412"/>
      <c r="R899" s="412"/>
      <c r="S899" s="412"/>
      <c r="T899" s="412"/>
      <c r="U899" s="412"/>
      <c r="V899" s="412"/>
      <c r="W899" s="412"/>
      <c r="X899" s="412"/>
      <c r="Y899" s="412"/>
      <c r="Z899" s="412"/>
      <c r="AA899" s="412"/>
      <c r="AB899" s="412"/>
      <c r="AC899" s="412"/>
      <c r="AD899" s="412"/>
    </row>
    <row r="900" spans="2:30" ht="12.75" customHeight="1">
      <c r="B900" s="412"/>
      <c r="C900" s="412"/>
      <c r="D900" s="412"/>
      <c r="E900" s="412"/>
      <c r="F900" s="412"/>
      <c r="G900" s="412"/>
      <c r="H900" s="412"/>
      <c r="I900" s="412"/>
      <c r="J900" s="412"/>
      <c r="K900" s="412"/>
      <c r="L900" s="412"/>
      <c r="M900" s="412"/>
      <c r="N900" s="412"/>
      <c r="O900" s="412"/>
      <c r="P900" s="412"/>
      <c r="Q900" s="412"/>
      <c r="R900" s="412"/>
      <c r="S900" s="412"/>
      <c r="T900" s="412"/>
      <c r="U900" s="412"/>
      <c r="V900" s="412"/>
      <c r="W900" s="412"/>
      <c r="X900" s="412"/>
      <c r="Y900" s="412"/>
      <c r="Z900" s="412"/>
      <c r="AA900" s="412"/>
      <c r="AB900" s="412"/>
      <c r="AC900" s="412"/>
      <c r="AD900" s="412"/>
    </row>
    <row r="901" spans="2:30" ht="12.75" customHeight="1">
      <c r="B901" s="412"/>
      <c r="C901" s="412"/>
      <c r="D901" s="412"/>
      <c r="E901" s="412"/>
      <c r="F901" s="412"/>
      <c r="G901" s="412"/>
      <c r="H901" s="412"/>
      <c r="I901" s="412"/>
      <c r="J901" s="412"/>
      <c r="K901" s="412"/>
      <c r="L901" s="412"/>
      <c r="M901" s="412"/>
      <c r="N901" s="412"/>
      <c r="O901" s="412"/>
      <c r="P901" s="412"/>
      <c r="Q901" s="412"/>
      <c r="R901" s="412"/>
      <c r="S901" s="412"/>
      <c r="T901" s="412"/>
      <c r="U901" s="412"/>
      <c r="V901" s="412"/>
      <c r="W901" s="412"/>
      <c r="X901" s="412"/>
      <c r="Y901" s="412"/>
      <c r="Z901" s="412"/>
      <c r="AA901" s="412"/>
      <c r="AB901" s="412"/>
      <c r="AC901" s="412"/>
      <c r="AD901" s="412"/>
    </row>
    <row r="902" spans="2:30" ht="12.75" customHeight="1">
      <c r="B902" s="412"/>
      <c r="C902" s="412"/>
      <c r="D902" s="412"/>
      <c r="E902" s="412"/>
      <c r="F902" s="412"/>
      <c r="G902" s="412"/>
      <c r="H902" s="412"/>
      <c r="I902" s="412"/>
      <c r="J902" s="412"/>
      <c r="K902" s="412"/>
      <c r="L902" s="412"/>
      <c r="M902" s="412"/>
      <c r="N902" s="412"/>
      <c r="O902" s="412"/>
      <c r="P902" s="412"/>
      <c r="Q902" s="412"/>
      <c r="R902" s="412"/>
      <c r="S902" s="412"/>
      <c r="T902" s="412"/>
      <c r="U902" s="412"/>
      <c r="V902" s="412"/>
      <c r="W902" s="412"/>
      <c r="X902" s="412"/>
      <c r="Y902" s="412"/>
      <c r="Z902" s="412"/>
      <c r="AA902" s="412"/>
      <c r="AB902" s="412"/>
      <c r="AC902" s="412"/>
      <c r="AD902" s="412"/>
    </row>
    <row r="903" spans="2:30" ht="12.75" customHeight="1">
      <c r="B903" s="412"/>
      <c r="C903" s="412"/>
      <c r="D903" s="412"/>
      <c r="E903" s="412"/>
      <c r="F903" s="412"/>
      <c r="G903" s="412"/>
      <c r="H903" s="412"/>
      <c r="I903" s="412"/>
      <c r="J903" s="412"/>
      <c r="K903" s="412"/>
      <c r="L903" s="412"/>
      <c r="M903" s="412"/>
      <c r="N903" s="412"/>
      <c r="O903" s="412"/>
      <c r="P903" s="412"/>
      <c r="Q903" s="412"/>
      <c r="R903" s="412"/>
      <c r="S903" s="412"/>
      <c r="T903" s="412"/>
      <c r="U903" s="412"/>
      <c r="V903" s="412"/>
      <c r="W903" s="412"/>
      <c r="X903" s="412"/>
      <c r="Y903" s="412"/>
      <c r="Z903" s="412"/>
      <c r="AA903" s="412"/>
      <c r="AB903" s="412"/>
      <c r="AC903" s="412"/>
      <c r="AD903" s="412"/>
    </row>
    <row r="904" spans="2:30" ht="12.75" customHeight="1">
      <c r="B904" s="412"/>
      <c r="C904" s="412"/>
      <c r="D904" s="412"/>
      <c r="E904" s="412"/>
      <c r="F904" s="412"/>
      <c r="G904" s="412"/>
      <c r="H904" s="412"/>
      <c r="I904" s="412"/>
      <c r="J904" s="412"/>
      <c r="K904" s="412"/>
      <c r="L904" s="412"/>
      <c r="M904" s="412"/>
      <c r="N904" s="412"/>
      <c r="O904" s="412"/>
      <c r="P904" s="412"/>
      <c r="Q904" s="412"/>
      <c r="R904" s="412"/>
      <c r="S904" s="412"/>
      <c r="T904" s="412"/>
      <c r="U904" s="412"/>
      <c r="V904" s="412"/>
      <c r="W904" s="412"/>
      <c r="X904" s="412"/>
      <c r="Y904" s="412"/>
      <c r="Z904" s="412"/>
      <c r="AA904" s="412"/>
      <c r="AB904" s="412"/>
      <c r="AC904" s="412"/>
      <c r="AD904" s="412"/>
    </row>
    <row r="905" spans="2:30" ht="12.75" customHeight="1">
      <c r="B905" s="412"/>
      <c r="C905" s="412"/>
      <c r="D905" s="412"/>
      <c r="E905" s="412"/>
      <c r="F905" s="412"/>
      <c r="G905" s="412"/>
      <c r="H905" s="412"/>
      <c r="I905" s="412"/>
      <c r="J905" s="412"/>
      <c r="K905" s="412"/>
      <c r="L905" s="412"/>
      <c r="M905" s="412"/>
      <c r="N905" s="412"/>
      <c r="O905" s="412"/>
      <c r="P905" s="412"/>
      <c r="Q905" s="412"/>
      <c r="R905" s="412"/>
      <c r="S905" s="412"/>
      <c r="T905" s="412"/>
      <c r="U905" s="412"/>
      <c r="V905" s="412"/>
      <c r="W905" s="412"/>
      <c r="X905" s="412"/>
      <c r="Y905" s="412"/>
      <c r="Z905" s="412"/>
      <c r="AA905" s="412"/>
      <c r="AB905" s="412"/>
      <c r="AC905" s="412"/>
      <c r="AD905" s="412"/>
    </row>
    <row r="906" spans="2:30" ht="12.75" customHeight="1">
      <c r="B906" s="412"/>
      <c r="C906" s="412"/>
      <c r="D906" s="412"/>
      <c r="E906" s="412"/>
      <c r="F906" s="412"/>
      <c r="G906" s="412"/>
      <c r="H906" s="412"/>
      <c r="I906" s="412"/>
      <c r="J906" s="412"/>
      <c r="K906" s="412"/>
      <c r="L906" s="412"/>
      <c r="M906" s="412"/>
      <c r="N906" s="412"/>
      <c r="O906" s="412"/>
      <c r="P906" s="412"/>
      <c r="Q906" s="412"/>
      <c r="R906" s="412"/>
      <c r="S906" s="412"/>
      <c r="T906" s="412"/>
      <c r="U906" s="412"/>
      <c r="V906" s="412"/>
      <c r="W906" s="412"/>
      <c r="X906" s="412"/>
      <c r="Y906" s="412"/>
      <c r="Z906" s="412"/>
      <c r="AA906" s="412"/>
      <c r="AB906" s="412"/>
      <c r="AC906" s="412"/>
      <c r="AD906" s="412"/>
    </row>
    <row r="907" spans="2:30" ht="12.75" customHeight="1">
      <c r="B907" s="412"/>
      <c r="C907" s="412"/>
      <c r="D907" s="412"/>
      <c r="E907" s="412"/>
      <c r="F907" s="412"/>
      <c r="G907" s="412"/>
      <c r="H907" s="412"/>
      <c r="I907" s="412"/>
      <c r="J907" s="412"/>
      <c r="K907" s="412"/>
      <c r="L907" s="412"/>
      <c r="M907" s="412"/>
      <c r="N907" s="412"/>
      <c r="O907" s="412"/>
      <c r="P907" s="412"/>
      <c r="Q907" s="412"/>
      <c r="R907" s="412"/>
      <c r="S907" s="412"/>
      <c r="T907" s="412"/>
      <c r="U907" s="412"/>
      <c r="V907" s="412"/>
      <c r="W907" s="412"/>
      <c r="X907" s="412"/>
      <c r="Y907" s="412"/>
      <c r="Z907" s="412"/>
      <c r="AA907" s="412"/>
      <c r="AB907" s="412"/>
      <c r="AC907" s="412"/>
      <c r="AD907" s="412"/>
    </row>
    <row r="908" spans="2:30" ht="12.75" customHeight="1">
      <c r="B908" s="412"/>
      <c r="C908" s="412"/>
      <c r="D908" s="412"/>
      <c r="E908" s="412"/>
      <c r="F908" s="412"/>
      <c r="G908" s="412"/>
      <c r="H908" s="412"/>
      <c r="I908" s="412"/>
      <c r="J908" s="412"/>
      <c r="K908" s="412"/>
      <c r="L908" s="412"/>
      <c r="M908" s="412"/>
      <c r="N908" s="412"/>
      <c r="O908" s="412"/>
      <c r="P908" s="412"/>
      <c r="Q908" s="412"/>
      <c r="R908" s="412"/>
      <c r="S908" s="412"/>
      <c r="T908" s="412"/>
      <c r="U908" s="412"/>
      <c r="V908" s="412"/>
      <c r="W908" s="412"/>
      <c r="X908" s="412"/>
      <c r="Y908" s="412"/>
      <c r="Z908" s="412"/>
      <c r="AA908" s="412"/>
      <c r="AB908" s="412"/>
      <c r="AC908" s="412"/>
      <c r="AD908" s="412"/>
    </row>
    <row r="909" spans="2:30" ht="12.75" customHeight="1">
      <c r="B909" s="412"/>
      <c r="C909" s="412"/>
      <c r="D909" s="412"/>
      <c r="E909" s="412"/>
      <c r="F909" s="412"/>
      <c r="G909" s="412"/>
      <c r="H909" s="412"/>
      <c r="I909" s="412"/>
      <c r="J909" s="412"/>
      <c r="K909" s="412"/>
      <c r="L909" s="412"/>
      <c r="M909" s="412"/>
      <c r="N909" s="412"/>
      <c r="O909" s="412"/>
      <c r="P909" s="412"/>
      <c r="Q909" s="412"/>
      <c r="R909" s="412"/>
      <c r="S909" s="412"/>
      <c r="T909" s="412"/>
      <c r="U909" s="412"/>
      <c r="V909" s="412"/>
      <c r="W909" s="412"/>
      <c r="X909" s="412"/>
      <c r="Y909" s="412"/>
      <c r="Z909" s="412"/>
      <c r="AA909" s="412"/>
      <c r="AB909" s="412"/>
      <c r="AC909" s="412"/>
      <c r="AD909" s="412"/>
    </row>
    <row r="910" spans="2:30" ht="12.75" customHeight="1">
      <c r="B910" s="412"/>
      <c r="C910" s="412"/>
      <c r="D910" s="412"/>
      <c r="E910" s="412"/>
      <c r="F910" s="412"/>
      <c r="G910" s="412"/>
      <c r="H910" s="412"/>
      <c r="I910" s="412"/>
      <c r="J910" s="412"/>
      <c r="K910" s="412"/>
      <c r="L910" s="412"/>
      <c r="M910" s="412"/>
      <c r="N910" s="412"/>
      <c r="O910" s="412"/>
      <c r="P910" s="412"/>
      <c r="Q910" s="412"/>
      <c r="R910" s="412"/>
      <c r="S910" s="412"/>
      <c r="T910" s="412"/>
      <c r="U910" s="412"/>
      <c r="V910" s="412"/>
      <c r="W910" s="412"/>
      <c r="X910" s="412"/>
      <c r="Y910" s="412"/>
      <c r="Z910" s="412"/>
      <c r="AA910" s="412"/>
      <c r="AB910" s="412"/>
      <c r="AC910" s="412"/>
      <c r="AD910" s="412"/>
    </row>
    <row r="911" spans="2:30" ht="12.75" customHeight="1">
      <c r="B911" s="412"/>
      <c r="C911" s="412"/>
      <c r="D911" s="412"/>
      <c r="E911" s="412"/>
      <c r="F911" s="412"/>
      <c r="G911" s="412"/>
      <c r="H911" s="412"/>
      <c r="I911" s="412"/>
      <c r="J911" s="412"/>
      <c r="K911" s="412"/>
      <c r="L911" s="412"/>
      <c r="M911" s="412"/>
      <c r="N911" s="412"/>
      <c r="O911" s="412"/>
      <c r="P911" s="412"/>
      <c r="Q911" s="412"/>
      <c r="R911" s="412"/>
      <c r="S911" s="412"/>
      <c r="T911" s="412"/>
      <c r="U911" s="412"/>
      <c r="V911" s="412"/>
      <c r="W911" s="412"/>
      <c r="X911" s="412"/>
      <c r="Y911" s="412"/>
      <c r="Z911" s="412"/>
      <c r="AA911" s="412"/>
      <c r="AB911" s="412"/>
      <c r="AC911" s="412"/>
      <c r="AD911" s="412"/>
    </row>
    <row r="912" spans="2:30" ht="12.75" customHeight="1">
      <c r="B912" s="412"/>
      <c r="C912" s="412"/>
      <c r="D912" s="412"/>
      <c r="E912" s="412"/>
      <c r="F912" s="412"/>
      <c r="G912" s="412"/>
      <c r="H912" s="412"/>
      <c r="I912" s="412"/>
      <c r="J912" s="412"/>
      <c r="K912" s="412"/>
      <c r="L912" s="412"/>
      <c r="M912" s="412"/>
      <c r="N912" s="412"/>
      <c r="O912" s="412"/>
      <c r="P912" s="412"/>
      <c r="Q912" s="412"/>
      <c r="R912" s="412"/>
      <c r="S912" s="412"/>
      <c r="T912" s="412"/>
      <c r="U912" s="412"/>
      <c r="V912" s="412"/>
      <c r="W912" s="412"/>
      <c r="X912" s="412"/>
      <c r="Y912" s="412"/>
      <c r="Z912" s="412"/>
      <c r="AA912" s="412"/>
      <c r="AB912" s="412"/>
      <c r="AC912" s="412"/>
      <c r="AD912" s="412"/>
    </row>
    <row r="913" spans="2:30" ht="12.75" customHeight="1">
      <c r="B913" s="412"/>
      <c r="C913" s="412"/>
      <c r="D913" s="412"/>
      <c r="E913" s="412"/>
      <c r="F913" s="412"/>
      <c r="G913" s="412"/>
      <c r="H913" s="412"/>
      <c r="I913" s="412"/>
      <c r="J913" s="412"/>
      <c r="K913" s="412"/>
      <c r="L913" s="412"/>
      <c r="M913" s="412"/>
      <c r="N913" s="412"/>
      <c r="O913" s="412"/>
      <c r="P913" s="412"/>
      <c r="Q913" s="412"/>
      <c r="R913" s="412"/>
      <c r="S913" s="412"/>
      <c r="T913" s="412"/>
      <c r="U913" s="412"/>
      <c r="V913" s="412"/>
      <c r="W913" s="412"/>
      <c r="X913" s="412"/>
      <c r="Y913" s="412"/>
      <c r="Z913" s="412"/>
      <c r="AA913" s="412"/>
      <c r="AB913" s="412"/>
      <c r="AC913" s="412"/>
      <c r="AD913" s="412"/>
    </row>
    <row r="914" spans="2:30" ht="12.75" customHeight="1">
      <c r="B914" s="412"/>
      <c r="C914" s="412"/>
      <c r="D914" s="412"/>
      <c r="E914" s="412"/>
      <c r="F914" s="412"/>
      <c r="G914" s="412"/>
      <c r="H914" s="412"/>
      <c r="I914" s="412"/>
      <c r="J914" s="412"/>
      <c r="K914" s="412"/>
      <c r="L914" s="412"/>
      <c r="M914" s="412"/>
      <c r="N914" s="412"/>
      <c r="O914" s="412"/>
      <c r="P914" s="412"/>
      <c r="Q914" s="412"/>
      <c r="R914" s="412"/>
      <c r="S914" s="412"/>
      <c r="T914" s="412"/>
      <c r="U914" s="412"/>
      <c r="V914" s="412"/>
      <c r="W914" s="412"/>
      <c r="X914" s="412"/>
      <c r="Y914" s="412"/>
      <c r="Z914" s="412"/>
      <c r="AA914" s="412"/>
      <c r="AB914" s="412"/>
      <c r="AC914" s="412"/>
      <c r="AD914" s="412"/>
    </row>
    <row r="915" spans="2:30" ht="12.75" customHeight="1">
      <c r="B915" s="412"/>
      <c r="C915" s="412"/>
      <c r="D915" s="412"/>
      <c r="E915" s="412"/>
      <c r="F915" s="412"/>
      <c r="G915" s="412"/>
      <c r="H915" s="412"/>
      <c r="I915" s="412"/>
      <c r="J915" s="412"/>
      <c r="K915" s="412"/>
      <c r="L915" s="412"/>
      <c r="M915" s="412"/>
      <c r="N915" s="412"/>
      <c r="O915" s="412"/>
      <c r="P915" s="412"/>
      <c r="Q915" s="412"/>
      <c r="R915" s="412"/>
      <c r="S915" s="412"/>
      <c r="T915" s="412"/>
      <c r="U915" s="412"/>
      <c r="V915" s="412"/>
      <c r="W915" s="412"/>
      <c r="X915" s="412"/>
      <c r="Y915" s="412"/>
      <c r="Z915" s="412"/>
      <c r="AA915" s="412"/>
      <c r="AB915" s="412"/>
      <c r="AC915" s="412"/>
      <c r="AD915" s="412"/>
    </row>
    <row r="916" spans="2:30" ht="12.75" customHeight="1">
      <c r="B916" s="412"/>
      <c r="C916" s="412"/>
      <c r="D916" s="412"/>
      <c r="E916" s="412"/>
      <c r="F916" s="412"/>
      <c r="G916" s="412"/>
      <c r="H916" s="412"/>
      <c r="I916" s="412"/>
      <c r="J916" s="412"/>
      <c r="K916" s="412"/>
      <c r="L916" s="412"/>
      <c r="M916" s="412"/>
      <c r="N916" s="412"/>
      <c r="O916" s="412"/>
      <c r="P916" s="412"/>
      <c r="Q916" s="412"/>
      <c r="R916" s="412"/>
      <c r="S916" s="412"/>
      <c r="T916" s="412"/>
      <c r="U916" s="412"/>
      <c r="V916" s="412"/>
      <c r="W916" s="412"/>
      <c r="X916" s="412"/>
      <c r="Y916" s="412"/>
      <c r="Z916" s="412"/>
      <c r="AA916" s="412"/>
      <c r="AB916" s="412"/>
      <c r="AC916" s="412"/>
      <c r="AD916" s="412"/>
    </row>
    <row r="917" spans="2:30" ht="12.75" customHeight="1">
      <c r="B917" s="412"/>
      <c r="C917" s="412"/>
      <c r="D917" s="412"/>
      <c r="E917" s="412"/>
      <c r="F917" s="412"/>
      <c r="G917" s="412"/>
      <c r="H917" s="412"/>
      <c r="I917" s="412"/>
      <c r="J917" s="412"/>
      <c r="K917" s="412"/>
      <c r="L917" s="412"/>
      <c r="M917" s="412"/>
      <c r="N917" s="412"/>
      <c r="O917" s="412"/>
      <c r="P917" s="412"/>
      <c r="Q917" s="412"/>
      <c r="R917" s="412"/>
      <c r="S917" s="412"/>
      <c r="T917" s="412"/>
      <c r="U917" s="412"/>
      <c r="V917" s="412"/>
      <c r="W917" s="412"/>
      <c r="X917" s="412"/>
      <c r="Y917" s="412"/>
      <c r="Z917" s="412"/>
      <c r="AA917" s="412"/>
      <c r="AB917" s="412"/>
      <c r="AC917" s="412"/>
      <c r="AD917" s="412"/>
    </row>
    <row r="918" spans="2:30" ht="12.75" customHeight="1">
      <c r="B918" s="412"/>
      <c r="C918" s="412"/>
      <c r="D918" s="412"/>
      <c r="E918" s="412"/>
      <c r="F918" s="412"/>
      <c r="G918" s="412"/>
      <c r="H918" s="412"/>
      <c r="I918" s="412"/>
      <c r="J918" s="412"/>
      <c r="K918" s="412"/>
      <c r="L918" s="412"/>
      <c r="M918" s="412"/>
      <c r="N918" s="412"/>
      <c r="O918" s="412"/>
      <c r="P918" s="412"/>
      <c r="Q918" s="412"/>
      <c r="R918" s="412"/>
      <c r="S918" s="412"/>
      <c r="T918" s="412"/>
      <c r="U918" s="412"/>
      <c r="V918" s="412"/>
      <c r="W918" s="412"/>
      <c r="X918" s="412"/>
      <c r="Y918" s="412"/>
      <c r="Z918" s="412"/>
      <c r="AA918" s="412"/>
      <c r="AB918" s="412"/>
      <c r="AC918" s="412"/>
      <c r="AD918" s="412"/>
    </row>
    <row r="919" spans="2:30" ht="12.75" customHeight="1">
      <c r="B919" s="412"/>
      <c r="C919" s="412"/>
      <c r="D919" s="412"/>
      <c r="E919" s="412"/>
      <c r="F919" s="412"/>
      <c r="G919" s="412"/>
      <c r="H919" s="412"/>
      <c r="I919" s="412"/>
      <c r="J919" s="412"/>
      <c r="K919" s="412"/>
      <c r="L919" s="412"/>
      <c r="M919" s="412"/>
      <c r="N919" s="412"/>
      <c r="O919" s="412"/>
      <c r="P919" s="412"/>
      <c r="Q919" s="412"/>
      <c r="R919" s="412"/>
      <c r="S919" s="412"/>
      <c r="T919" s="412"/>
      <c r="U919" s="412"/>
      <c r="V919" s="412"/>
      <c r="W919" s="412"/>
      <c r="X919" s="412"/>
      <c r="Y919" s="412"/>
      <c r="Z919" s="412"/>
      <c r="AA919" s="412"/>
      <c r="AB919" s="412"/>
      <c r="AC919" s="412"/>
      <c r="AD919" s="412"/>
    </row>
    <row r="920" spans="2:30" ht="12.75" customHeight="1">
      <c r="B920" s="412"/>
      <c r="C920" s="412"/>
      <c r="D920" s="412"/>
      <c r="E920" s="412"/>
      <c r="F920" s="412"/>
      <c r="G920" s="412"/>
      <c r="H920" s="412"/>
      <c r="I920" s="412"/>
      <c r="J920" s="412"/>
      <c r="K920" s="412"/>
      <c r="L920" s="412"/>
      <c r="M920" s="412"/>
      <c r="N920" s="412"/>
      <c r="O920" s="412"/>
      <c r="P920" s="412"/>
      <c r="Q920" s="412"/>
      <c r="R920" s="412"/>
      <c r="S920" s="412"/>
      <c r="T920" s="412"/>
      <c r="U920" s="412"/>
      <c r="V920" s="412"/>
      <c r="W920" s="412"/>
      <c r="X920" s="412"/>
      <c r="Y920" s="412"/>
      <c r="Z920" s="412"/>
      <c r="AA920" s="412"/>
      <c r="AB920" s="412"/>
      <c r="AC920" s="412"/>
      <c r="AD920" s="412"/>
    </row>
    <row r="921" spans="2:30" ht="12.75" customHeight="1">
      <c r="B921" s="412"/>
      <c r="C921" s="412"/>
      <c r="D921" s="412"/>
      <c r="E921" s="412"/>
      <c r="F921" s="412"/>
      <c r="G921" s="412"/>
      <c r="H921" s="412"/>
      <c r="I921" s="412"/>
      <c r="J921" s="412"/>
      <c r="K921" s="412"/>
      <c r="L921" s="412"/>
      <c r="M921" s="412"/>
      <c r="N921" s="412"/>
      <c r="O921" s="412"/>
      <c r="P921" s="412"/>
      <c r="Q921" s="412"/>
      <c r="R921" s="412"/>
      <c r="S921" s="412"/>
      <c r="T921" s="412"/>
      <c r="U921" s="412"/>
      <c r="V921" s="412"/>
      <c r="W921" s="412"/>
      <c r="X921" s="412"/>
      <c r="Y921" s="412"/>
      <c r="Z921" s="412"/>
      <c r="AA921" s="412"/>
      <c r="AB921" s="412"/>
      <c r="AC921" s="412"/>
      <c r="AD921" s="412"/>
    </row>
    <row r="922" spans="2:30" ht="12.75" customHeight="1">
      <c r="B922" s="412"/>
      <c r="C922" s="412"/>
      <c r="D922" s="412"/>
      <c r="E922" s="412"/>
      <c r="F922" s="412"/>
      <c r="G922" s="412"/>
      <c r="H922" s="412"/>
      <c r="I922" s="412"/>
      <c r="J922" s="412"/>
      <c r="K922" s="412"/>
      <c r="L922" s="412"/>
      <c r="M922" s="412"/>
      <c r="N922" s="412"/>
      <c r="O922" s="412"/>
      <c r="P922" s="412"/>
      <c r="Q922" s="412"/>
      <c r="R922" s="412"/>
      <c r="S922" s="412"/>
      <c r="T922" s="412"/>
      <c r="U922" s="412"/>
      <c r="V922" s="412"/>
      <c r="W922" s="412"/>
      <c r="X922" s="412"/>
      <c r="Y922" s="412"/>
      <c r="Z922" s="412"/>
      <c r="AA922" s="412"/>
      <c r="AB922" s="412"/>
      <c r="AC922" s="412"/>
      <c r="AD922" s="412"/>
    </row>
    <row r="923" spans="2:30" ht="12.75" customHeight="1">
      <c r="B923" s="412"/>
      <c r="C923" s="412"/>
      <c r="D923" s="412"/>
      <c r="E923" s="412"/>
      <c r="F923" s="412"/>
      <c r="G923" s="412"/>
      <c r="H923" s="412"/>
      <c r="I923" s="412"/>
      <c r="J923" s="412"/>
      <c r="K923" s="412"/>
      <c r="L923" s="412"/>
      <c r="M923" s="412"/>
      <c r="N923" s="412"/>
      <c r="O923" s="412"/>
      <c r="P923" s="412"/>
      <c r="Q923" s="412"/>
      <c r="R923" s="412"/>
      <c r="S923" s="412"/>
      <c r="T923" s="412"/>
      <c r="U923" s="412"/>
      <c r="V923" s="412"/>
      <c r="W923" s="412"/>
      <c r="X923" s="412"/>
      <c r="Y923" s="412"/>
      <c r="Z923" s="412"/>
      <c r="AA923" s="412"/>
      <c r="AB923" s="412"/>
      <c r="AC923" s="412"/>
      <c r="AD923" s="412"/>
    </row>
    <row r="924" spans="2:30" ht="12.75" customHeight="1">
      <c r="B924" s="412"/>
      <c r="C924" s="412"/>
      <c r="D924" s="412"/>
      <c r="E924" s="412"/>
      <c r="F924" s="412"/>
      <c r="G924" s="412"/>
      <c r="H924" s="412"/>
      <c r="I924" s="412"/>
      <c r="J924" s="412"/>
      <c r="K924" s="412"/>
      <c r="L924" s="412"/>
      <c r="M924" s="412"/>
      <c r="N924" s="412"/>
      <c r="O924" s="412"/>
      <c r="P924" s="412"/>
      <c r="Q924" s="412"/>
      <c r="R924" s="412"/>
      <c r="S924" s="412"/>
      <c r="T924" s="412"/>
      <c r="U924" s="412"/>
      <c r="V924" s="412"/>
      <c r="W924" s="412"/>
      <c r="X924" s="412"/>
      <c r="Y924" s="412"/>
      <c r="Z924" s="412"/>
      <c r="AA924" s="412"/>
      <c r="AB924" s="412"/>
      <c r="AC924" s="412"/>
      <c r="AD924" s="412"/>
    </row>
    <row r="925" spans="2:30" ht="12.75" customHeight="1">
      <c r="B925" s="412"/>
      <c r="C925" s="412"/>
      <c r="D925" s="412"/>
      <c r="E925" s="412"/>
      <c r="F925" s="412"/>
      <c r="G925" s="412"/>
      <c r="H925" s="412"/>
      <c r="I925" s="412"/>
      <c r="J925" s="412"/>
      <c r="K925" s="412"/>
      <c r="L925" s="412"/>
      <c r="M925" s="412"/>
      <c r="N925" s="412"/>
      <c r="O925" s="412"/>
      <c r="P925" s="412"/>
      <c r="Q925" s="412"/>
      <c r="R925" s="412"/>
      <c r="S925" s="412"/>
      <c r="T925" s="412"/>
      <c r="U925" s="412"/>
      <c r="V925" s="412"/>
      <c r="W925" s="412"/>
      <c r="X925" s="412"/>
      <c r="Y925" s="412"/>
      <c r="Z925" s="412"/>
      <c r="AA925" s="412"/>
      <c r="AB925" s="412"/>
      <c r="AC925" s="412"/>
      <c r="AD925" s="412"/>
    </row>
    <row r="926" spans="2:30" ht="12.75" customHeight="1">
      <c r="B926" s="412"/>
      <c r="C926" s="412"/>
      <c r="D926" s="412"/>
      <c r="E926" s="412"/>
      <c r="F926" s="412"/>
      <c r="G926" s="412"/>
      <c r="H926" s="412"/>
      <c r="I926" s="412"/>
      <c r="J926" s="412"/>
      <c r="K926" s="412"/>
      <c r="L926" s="412"/>
      <c r="M926" s="412"/>
      <c r="N926" s="412"/>
      <c r="O926" s="412"/>
      <c r="P926" s="412"/>
      <c r="Q926" s="412"/>
      <c r="R926" s="412"/>
      <c r="S926" s="412"/>
      <c r="T926" s="412"/>
      <c r="U926" s="412"/>
      <c r="V926" s="412"/>
      <c r="W926" s="412"/>
      <c r="X926" s="412"/>
      <c r="Y926" s="412"/>
      <c r="Z926" s="412"/>
      <c r="AA926" s="412"/>
      <c r="AB926" s="412"/>
      <c r="AC926" s="412"/>
      <c r="AD926" s="412"/>
    </row>
    <row r="927" spans="2:30" ht="12.75" customHeight="1">
      <c r="B927" s="412"/>
      <c r="C927" s="412"/>
      <c r="D927" s="412"/>
      <c r="E927" s="412"/>
      <c r="F927" s="412"/>
      <c r="G927" s="412"/>
      <c r="H927" s="412"/>
      <c r="I927" s="412"/>
      <c r="J927" s="412"/>
      <c r="K927" s="412"/>
      <c r="L927" s="412"/>
      <c r="M927" s="412"/>
      <c r="N927" s="412"/>
      <c r="O927" s="412"/>
      <c r="P927" s="412"/>
      <c r="Q927" s="412"/>
      <c r="R927" s="412"/>
      <c r="S927" s="412"/>
      <c r="T927" s="412"/>
      <c r="U927" s="412"/>
      <c r="V927" s="412"/>
      <c r="W927" s="412"/>
      <c r="X927" s="412"/>
      <c r="Y927" s="412"/>
      <c r="Z927" s="412"/>
      <c r="AA927" s="412"/>
      <c r="AB927" s="412"/>
      <c r="AC927" s="412"/>
      <c r="AD927" s="412"/>
    </row>
    <row r="928" spans="2:30" ht="12.75" customHeight="1">
      <c r="B928" s="412"/>
      <c r="C928" s="412"/>
      <c r="D928" s="412"/>
      <c r="E928" s="412"/>
      <c r="F928" s="412"/>
      <c r="G928" s="412"/>
      <c r="H928" s="412"/>
      <c r="I928" s="412"/>
      <c r="J928" s="412"/>
      <c r="K928" s="412"/>
      <c r="L928" s="412"/>
      <c r="M928" s="412"/>
      <c r="N928" s="412"/>
      <c r="O928" s="412"/>
      <c r="P928" s="412"/>
      <c r="Q928" s="412"/>
      <c r="R928" s="412"/>
      <c r="S928" s="412"/>
      <c r="T928" s="412"/>
      <c r="U928" s="412"/>
      <c r="V928" s="412"/>
      <c r="W928" s="412"/>
      <c r="X928" s="412"/>
      <c r="Y928" s="412"/>
      <c r="Z928" s="412"/>
      <c r="AA928" s="412"/>
      <c r="AB928" s="412"/>
      <c r="AC928" s="412"/>
      <c r="AD928" s="412"/>
    </row>
    <row r="929" spans="2:30" ht="12.75" customHeight="1">
      <c r="B929" s="412"/>
      <c r="C929" s="412"/>
      <c r="D929" s="412"/>
      <c r="E929" s="412"/>
      <c r="F929" s="412"/>
      <c r="G929" s="412"/>
      <c r="H929" s="412"/>
      <c r="I929" s="412"/>
      <c r="J929" s="412"/>
      <c r="K929" s="412"/>
      <c r="L929" s="412"/>
      <c r="M929" s="412"/>
      <c r="N929" s="412"/>
      <c r="O929" s="412"/>
      <c r="P929" s="412"/>
      <c r="Q929" s="412"/>
      <c r="R929" s="412"/>
      <c r="S929" s="412"/>
      <c r="T929" s="412"/>
      <c r="U929" s="412"/>
      <c r="V929" s="412"/>
      <c r="W929" s="412"/>
      <c r="X929" s="412"/>
      <c r="Y929" s="412"/>
      <c r="Z929" s="412"/>
      <c r="AA929" s="412"/>
      <c r="AB929" s="412"/>
      <c r="AC929" s="412"/>
      <c r="AD929" s="412"/>
    </row>
    <row r="930" spans="2:30" ht="12.75" customHeight="1">
      <c r="B930" s="412"/>
      <c r="C930" s="412"/>
      <c r="D930" s="412"/>
      <c r="E930" s="412"/>
      <c r="F930" s="412"/>
      <c r="G930" s="412"/>
      <c r="H930" s="412"/>
      <c r="I930" s="412"/>
      <c r="J930" s="412"/>
      <c r="K930" s="412"/>
      <c r="L930" s="412"/>
      <c r="M930" s="412"/>
      <c r="N930" s="412"/>
      <c r="O930" s="412"/>
      <c r="P930" s="412"/>
      <c r="Q930" s="412"/>
      <c r="R930" s="412"/>
      <c r="S930" s="412"/>
      <c r="T930" s="412"/>
      <c r="U930" s="412"/>
      <c r="V930" s="412"/>
      <c r="W930" s="412"/>
      <c r="X930" s="412"/>
      <c r="Y930" s="412"/>
      <c r="Z930" s="412"/>
      <c r="AA930" s="412"/>
      <c r="AB930" s="412"/>
      <c r="AC930" s="412"/>
      <c r="AD930" s="412"/>
    </row>
    <row r="931" spans="2:30" ht="12.75" customHeight="1">
      <c r="B931" s="412"/>
      <c r="C931" s="412"/>
      <c r="D931" s="412"/>
      <c r="E931" s="412"/>
      <c r="F931" s="412"/>
      <c r="G931" s="412"/>
      <c r="H931" s="412"/>
      <c r="I931" s="412"/>
      <c r="J931" s="412"/>
      <c r="K931" s="412"/>
      <c r="L931" s="412"/>
      <c r="M931" s="412"/>
      <c r="N931" s="412"/>
      <c r="O931" s="412"/>
      <c r="P931" s="412"/>
      <c r="Q931" s="412"/>
      <c r="R931" s="412"/>
      <c r="S931" s="412"/>
      <c r="T931" s="412"/>
      <c r="U931" s="412"/>
      <c r="V931" s="412"/>
      <c r="W931" s="412"/>
      <c r="X931" s="412"/>
      <c r="Y931" s="412"/>
      <c r="Z931" s="412"/>
      <c r="AA931" s="412"/>
      <c r="AB931" s="412"/>
      <c r="AC931" s="412"/>
      <c r="AD931" s="412"/>
    </row>
    <row r="932" spans="2:30" ht="12.75" customHeight="1">
      <c r="B932" s="412"/>
      <c r="C932" s="412"/>
      <c r="D932" s="412"/>
      <c r="E932" s="412"/>
      <c r="F932" s="412"/>
      <c r="G932" s="412"/>
      <c r="H932" s="412"/>
      <c r="I932" s="412"/>
      <c r="J932" s="412"/>
      <c r="K932" s="412"/>
      <c r="L932" s="412"/>
      <c r="M932" s="412"/>
      <c r="N932" s="412"/>
      <c r="O932" s="412"/>
      <c r="P932" s="412"/>
      <c r="Q932" s="412"/>
      <c r="R932" s="412"/>
      <c r="S932" s="412"/>
      <c r="T932" s="412"/>
      <c r="U932" s="412"/>
      <c r="V932" s="412"/>
      <c r="W932" s="412"/>
      <c r="X932" s="412"/>
      <c r="Y932" s="412"/>
      <c r="Z932" s="412"/>
      <c r="AA932" s="412"/>
      <c r="AB932" s="412"/>
      <c r="AC932" s="412"/>
      <c r="AD932" s="412"/>
    </row>
    <row r="933" spans="2:30" ht="12.75" customHeight="1">
      <c r="B933" s="412"/>
      <c r="C933" s="412"/>
      <c r="D933" s="412"/>
      <c r="E933" s="412"/>
      <c r="F933" s="412"/>
      <c r="G933" s="412"/>
      <c r="H933" s="412"/>
      <c r="I933" s="412"/>
      <c r="J933" s="412"/>
      <c r="K933" s="412"/>
      <c r="L933" s="412"/>
      <c r="M933" s="412"/>
      <c r="N933" s="412"/>
      <c r="O933" s="412"/>
      <c r="P933" s="412"/>
      <c r="Q933" s="412"/>
      <c r="R933" s="412"/>
      <c r="S933" s="412"/>
      <c r="T933" s="412"/>
      <c r="U933" s="412"/>
      <c r="V933" s="412"/>
      <c r="W933" s="412"/>
      <c r="X933" s="412"/>
      <c r="Y933" s="412"/>
      <c r="Z933" s="412"/>
      <c r="AA933" s="412"/>
      <c r="AB933" s="412"/>
      <c r="AC933" s="412"/>
      <c r="AD933" s="412"/>
    </row>
    <row r="934" spans="2:30" ht="12.75" customHeight="1">
      <c r="B934" s="412"/>
      <c r="C934" s="412"/>
      <c r="D934" s="412"/>
      <c r="E934" s="412"/>
      <c r="F934" s="412"/>
      <c r="G934" s="412"/>
      <c r="H934" s="412"/>
      <c r="I934" s="412"/>
      <c r="J934" s="412"/>
      <c r="K934" s="412"/>
      <c r="L934" s="412"/>
      <c r="M934" s="412"/>
      <c r="N934" s="412"/>
      <c r="O934" s="412"/>
      <c r="P934" s="412"/>
      <c r="Q934" s="412"/>
      <c r="R934" s="412"/>
      <c r="S934" s="412"/>
      <c r="T934" s="412"/>
      <c r="U934" s="412"/>
      <c r="V934" s="412"/>
      <c r="W934" s="412"/>
      <c r="X934" s="412"/>
      <c r="Y934" s="412"/>
      <c r="Z934" s="412"/>
      <c r="AA934" s="412"/>
      <c r="AB934" s="412"/>
      <c r="AC934" s="412"/>
      <c r="AD934" s="412"/>
    </row>
    <row r="935" spans="2:30" ht="12.75" customHeight="1">
      <c r="B935" s="412"/>
      <c r="C935" s="412"/>
      <c r="D935" s="412"/>
      <c r="E935" s="412"/>
      <c r="F935" s="412"/>
      <c r="G935" s="412"/>
      <c r="H935" s="412"/>
      <c r="I935" s="412"/>
      <c r="J935" s="412"/>
      <c r="K935" s="412"/>
      <c r="L935" s="412"/>
      <c r="M935" s="412"/>
      <c r="N935" s="412"/>
      <c r="O935" s="412"/>
      <c r="P935" s="412"/>
      <c r="Q935" s="412"/>
      <c r="R935" s="412"/>
      <c r="S935" s="412"/>
      <c r="T935" s="412"/>
      <c r="U935" s="412"/>
      <c r="V935" s="412"/>
      <c r="W935" s="412"/>
      <c r="X935" s="412"/>
      <c r="Y935" s="412"/>
      <c r="Z935" s="412"/>
      <c r="AA935" s="412"/>
      <c r="AB935" s="412"/>
      <c r="AC935" s="412"/>
      <c r="AD935" s="412"/>
    </row>
    <row r="936" spans="2:30" ht="12.75" customHeight="1">
      <c r="B936" s="412"/>
      <c r="C936" s="412"/>
      <c r="D936" s="412"/>
      <c r="E936" s="412"/>
      <c r="F936" s="412"/>
      <c r="G936" s="412"/>
      <c r="H936" s="412"/>
      <c r="I936" s="412"/>
      <c r="J936" s="412"/>
      <c r="K936" s="412"/>
      <c r="L936" s="412"/>
      <c r="M936" s="412"/>
      <c r="N936" s="412"/>
      <c r="O936" s="412"/>
      <c r="P936" s="412"/>
      <c r="Q936" s="412"/>
      <c r="R936" s="412"/>
      <c r="S936" s="412"/>
      <c r="T936" s="412"/>
      <c r="U936" s="412"/>
      <c r="V936" s="412"/>
      <c r="W936" s="412"/>
      <c r="X936" s="412"/>
      <c r="Y936" s="412"/>
      <c r="Z936" s="412"/>
      <c r="AA936" s="412"/>
      <c r="AB936" s="412"/>
      <c r="AC936" s="412"/>
      <c r="AD936" s="412"/>
    </row>
    <row r="937" spans="2:30" ht="12.75" customHeight="1">
      <c r="B937" s="412"/>
      <c r="C937" s="412"/>
      <c r="D937" s="412"/>
      <c r="E937" s="412"/>
      <c r="F937" s="412"/>
      <c r="G937" s="412"/>
      <c r="H937" s="412"/>
      <c r="I937" s="412"/>
      <c r="J937" s="412"/>
      <c r="K937" s="412"/>
      <c r="L937" s="412"/>
      <c r="M937" s="412"/>
      <c r="N937" s="412"/>
      <c r="O937" s="412"/>
      <c r="P937" s="412"/>
      <c r="Q937" s="412"/>
      <c r="R937" s="412"/>
      <c r="S937" s="412"/>
      <c r="T937" s="412"/>
      <c r="U937" s="412"/>
      <c r="V937" s="412"/>
      <c r="W937" s="412"/>
      <c r="X937" s="412"/>
      <c r="Y937" s="412"/>
      <c r="Z937" s="412"/>
      <c r="AA937" s="412"/>
      <c r="AB937" s="412"/>
      <c r="AC937" s="412"/>
      <c r="AD937" s="412"/>
    </row>
    <row r="938" spans="2:30" ht="12.75" customHeight="1">
      <c r="B938" s="412"/>
      <c r="C938" s="412"/>
      <c r="D938" s="412"/>
      <c r="E938" s="412"/>
      <c r="F938" s="412"/>
      <c r="G938" s="412"/>
      <c r="H938" s="412"/>
      <c r="I938" s="412"/>
      <c r="J938" s="412"/>
      <c r="K938" s="412"/>
      <c r="L938" s="412"/>
      <c r="M938" s="412"/>
      <c r="N938" s="412"/>
      <c r="O938" s="412"/>
      <c r="P938" s="412"/>
      <c r="Q938" s="412"/>
      <c r="R938" s="412"/>
      <c r="S938" s="412"/>
      <c r="T938" s="412"/>
      <c r="U938" s="412"/>
      <c r="V938" s="412"/>
      <c r="W938" s="412"/>
      <c r="X938" s="412"/>
      <c r="Y938" s="412"/>
      <c r="Z938" s="412"/>
      <c r="AA938" s="412"/>
      <c r="AB938" s="412"/>
      <c r="AC938" s="412"/>
      <c r="AD938" s="412"/>
    </row>
    <row r="939" spans="2:30" ht="12.75" customHeight="1">
      <c r="B939" s="412"/>
      <c r="C939" s="412"/>
      <c r="D939" s="412"/>
      <c r="E939" s="412"/>
      <c r="F939" s="412"/>
      <c r="G939" s="412"/>
      <c r="H939" s="412"/>
      <c r="I939" s="412"/>
      <c r="J939" s="412"/>
      <c r="K939" s="412"/>
      <c r="L939" s="412"/>
      <c r="M939" s="412"/>
      <c r="N939" s="412"/>
      <c r="O939" s="412"/>
      <c r="P939" s="412"/>
      <c r="Q939" s="412"/>
      <c r="R939" s="412"/>
      <c r="S939" s="412"/>
      <c r="T939" s="412"/>
      <c r="U939" s="412"/>
      <c r="V939" s="412"/>
      <c r="W939" s="412"/>
      <c r="X939" s="412"/>
      <c r="Y939" s="412"/>
      <c r="Z939" s="412"/>
      <c r="AA939" s="412"/>
      <c r="AB939" s="412"/>
      <c r="AC939" s="412"/>
      <c r="AD939" s="412"/>
    </row>
    <row r="940" spans="2:30" ht="12.75" customHeight="1">
      <c r="B940" s="412"/>
      <c r="C940" s="412"/>
      <c r="D940" s="412"/>
      <c r="E940" s="412"/>
      <c r="F940" s="412"/>
      <c r="G940" s="412"/>
      <c r="H940" s="412"/>
      <c r="I940" s="412"/>
      <c r="J940" s="412"/>
      <c r="K940" s="412"/>
      <c r="L940" s="412"/>
      <c r="M940" s="412"/>
      <c r="N940" s="412"/>
      <c r="O940" s="412"/>
      <c r="P940" s="412"/>
      <c r="Q940" s="412"/>
      <c r="R940" s="412"/>
      <c r="S940" s="412"/>
      <c r="T940" s="412"/>
      <c r="U940" s="412"/>
      <c r="V940" s="412"/>
      <c r="W940" s="412"/>
      <c r="X940" s="412"/>
      <c r="Y940" s="412"/>
      <c r="Z940" s="412"/>
      <c r="AA940" s="412"/>
      <c r="AB940" s="412"/>
      <c r="AC940" s="412"/>
      <c r="AD940" s="412"/>
    </row>
    <row r="941" spans="2:30" ht="12.75" customHeight="1">
      <c r="B941" s="412"/>
      <c r="C941" s="412"/>
      <c r="D941" s="412"/>
      <c r="E941" s="412"/>
      <c r="F941" s="412"/>
      <c r="G941" s="412"/>
      <c r="H941" s="412"/>
      <c r="I941" s="412"/>
      <c r="J941" s="412"/>
      <c r="K941" s="412"/>
      <c r="L941" s="412"/>
      <c r="M941" s="412"/>
      <c r="N941" s="412"/>
      <c r="O941" s="412"/>
      <c r="P941" s="412"/>
      <c r="Q941" s="412"/>
      <c r="R941" s="412"/>
      <c r="S941" s="412"/>
      <c r="T941" s="412"/>
      <c r="U941" s="412"/>
      <c r="V941" s="412"/>
      <c r="W941" s="412"/>
      <c r="X941" s="412"/>
      <c r="Y941" s="412"/>
      <c r="Z941" s="412"/>
      <c r="AA941" s="412"/>
      <c r="AB941" s="412"/>
      <c r="AC941" s="412"/>
      <c r="AD941" s="412"/>
    </row>
    <row r="942" spans="2:30" ht="12.75" customHeight="1">
      <c r="B942" s="412"/>
      <c r="C942" s="412"/>
      <c r="D942" s="412"/>
      <c r="E942" s="412"/>
      <c r="F942" s="412"/>
      <c r="G942" s="412"/>
      <c r="H942" s="412"/>
      <c r="I942" s="412"/>
      <c r="J942" s="412"/>
      <c r="K942" s="412"/>
      <c r="L942" s="412"/>
      <c r="M942" s="412"/>
      <c r="N942" s="412"/>
      <c r="O942" s="412"/>
      <c r="P942" s="412"/>
      <c r="Q942" s="412"/>
      <c r="R942" s="412"/>
      <c r="S942" s="412"/>
      <c r="T942" s="412"/>
      <c r="U942" s="412"/>
      <c r="V942" s="412"/>
      <c r="W942" s="412"/>
      <c r="X942" s="412"/>
      <c r="Y942" s="412"/>
      <c r="Z942" s="412"/>
      <c r="AA942" s="412"/>
      <c r="AB942" s="412"/>
      <c r="AC942" s="412"/>
      <c r="AD942" s="412"/>
    </row>
    <row r="943" spans="2:30" ht="12.75" customHeight="1">
      <c r="B943" s="412"/>
      <c r="C943" s="412"/>
      <c r="D943" s="412"/>
      <c r="E943" s="412"/>
      <c r="F943" s="412"/>
      <c r="G943" s="412"/>
      <c r="H943" s="412"/>
      <c r="I943" s="412"/>
      <c r="J943" s="412"/>
      <c r="K943" s="412"/>
      <c r="L943" s="412"/>
      <c r="M943" s="412"/>
      <c r="N943" s="412"/>
      <c r="O943" s="412"/>
      <c r="P943" s="412"/>
      <c r="Q943" s="412"/>
      <c r="R943" s="412"/>
      <c r="S943" s="412"/>
      <c r="T943" s="412"/>
      <c r="U943" s="412"/>
      <c r="V943" s="412"/>
      <c r="W943" s="412"/>
      <c r="X943" s="412"/>
      <c r="Y943" s="412"/>
      <c r="Z943" s="412"/>
      <c r="AA943" s="412"/>
      <c r="AB943" s="412"/>
      <c r="AC943" s="412"/>
      <c r="AD943" s="412"/>
    </row>
    <row r="944" spans="2:30" ht="12.75" customHeight="1">
      <c r="B944" s="412"/>
      <c r="C944" s="412"/>
      <c r="D944" s="412"/>
      <c r="E944" s="412"/>
      <c r="F944" s="412"/>
      <c r="G944" s="412"/>
      <c r="H944" s="412"/>
      <c r="I944" s="412"/>
      <c r="J944" s="412"/>
      <c r="K944" s="412"/>
      <c r="L944" s="412"/>
      <c r="M944" s="412"/>
      <c r="N944" s="412"/>
      <c r="O944" s="412"/>
      <c r="P944" s="412"/>
      <c r="Q944" s="412"/>
      <c r="R944" s="412"/>
      <c r="S944" s="412"/>
      <c r="T944" s="412"/>
      <c r="U944" s="412"/>
      <c r="V944" s="412"/>
      <c r="W944" s="412"/>
      <c r="X944" s="412"/>
      <c r="Y944" s="412"/>
      <c r="Z944" s="412"/>
      <c r="AA944" s="412"/>
      <c r="AB944" s="412"/>
      <c r="AC944" s="412"/>
      <c r="AD944" s="412"/>
    </row>
    <row r="945" spans="2:30" ht="12.75" customHeight="1">
      <c r="B945" s="412"/>
      <c r="C945" s="412"/>
      <c r="D945" s="412"/>
      <c r="E945" s="412"/>
      <c r="F945" s="412"/>
      <c r="G945" s="412"/>
      <c r="H945" s="412"/>
      <c r="I945" s="412"/>
      <c r="J945" s="412"/>
      <c r="K945" s="412"/>
      <c r="L945" s="412"/>
      <c r="M945" s="412"/>
      <c r="N945" s="412"/>
      <c r="O945" s="412"/>
      <c r="P945" s="412"/>
      <c r="Q945" s="412"/>
      <c r="R945" s="412"/>
      <c r="S945" s="412"/>
      <c r="T945" s="412"/>
      <c r="U945" s="412"/>
      <c r="V945" s="412"/>
      <c r="W945" s="412"/>
      <c r="X945" s="412"/>
      <c r="Y945" s="412"/>
      <c r="Z945" s="412"/>
      <c r="AA945" s="412"/>
      <c r="AB945" s="412"/>
      <c r="AC945" s="412"/>
      <c r="AD945" s="412"/>
    </row>
    <row r="946" spans="2:30" ht="12.75" customHeight="1">
      <c r="B946" s="412"/>
      <c r="C946" s="412"/>
      <c r="D946" s="412"/>
      <c r="E946" s="412"/>
      <c r="F946" s="412"/>
      <c r="G946" s="412"/>
      <c r="H946" s="412"/>
      <c r="I946" s="412"/>
      <c r="J946" s="412"/>
      <c r="K946" s="412"/>
      <c r="L946" s="412"/>
      <c r="M946" s="412"/>
      <c r="N946" s="412"/>
      <c r="O946" s="412"/>
      <c r="P946" s="412"/>
      <c r="Q946" s="412"/>
      <c r="R946" s="412"/>
      <c r="S946" s="412"/>
      <c r="T946" s="412"/>
      <c r="U946" s="412"/>
      <c r="V946" s="412"/>
      <c r="W946" s="412"/>
      <c r="X946" s="412"/>
      <c r="Y946" s="412"/>
      <c r="Z946" s="412"/>
      <c r="AA946" s="412"/>
      <c r="AB946" s="412"/>
      <c r="AC946" s="412"/>
      <c r="AD946" s="412"/>
    </row>
    <row r="947" spans="2:30" ht="12.75" customHeight="1">
      <c r="B947" s="412"/>
      <c r="C947" s="412"/>
      <c r="D947" s="412"/>
      <c r="E947" s="412"/>
      <c r="F947" s="412"/>
      <c r="G947" s="412"/>
      <c r="H947" s="412"/>
      <c r="I947" s="412"/>
      <c r="J947" s="412"/>
      <c r="K947" s="412"/>
      <c r="L947" s="412"/>
      <c r="M947" s="412"/>
      <c r="N947" s="412"/>
      <c r="O947" s="412"/>
      <c r="P947" s="412"/>
      <c r="Q947" s="412"/>
      <c r="R947" s="412"/>
      <c r="S947" s="412"/>
      <c r="T947" s="412"/>
      <c r="U947" s="412"/>
      <c r="V947" s="412"/>
      <c r="W947" s="412"/>
      <c r="X947" s="412"/>
      <c r="Y947" s="412"/>
      <c r="Z947" s="412"/>
      <c r="AA947" s="412"/>
      <c r="AB947" s="412"/>
      <c r="AC947" s="412"/>
      <c r="AD947" s="412"/>
    </row>
    <row r="948" spans="2:30" ht="12.75" customHeight="1">
      <c r="B948" s="412"/>
      <c r="C948" s="412"/>
      <c r="D948" s="412"/>
      <c r="E948" s="412"/>
      <c r="F948" s="412"/>
      <c r="G948" s="412"/>
      <c r="H948" s="412"/>
      <c r="I948" s="412"/>
      <c r="J948" s="412"/>
      <c r="K948" s="412"/>
      <c r="L948" s="412"/>
      <c r="M948" s="412"/>
      <c r="N948" s="412"/>
      <c r="O948" s="412"/>
      <c r="P948" s="412"/>
      <c r="Q948" s="412"/>
      <c r="R948" s="412"/>
      <c r="S948" s="412"/>
      <c r="T948" s="412"/>
      <c r="U948" s="412"/>
      <c r="V948" s="412"/>
      <c r="W948" s="412"/>
      <c r="X948" s="412"/>
      <c r="Y948" s="412"/>
      <c r="Z948" s="412"/>
      <c r="AA948" s="412"/>
      <c r="AB948" s="412"/>
      <c r="AC948" s="412"/>
      <c r="AD948" s="412"/>
    </row>
    <row r="949" spans="2:30" ht="12.75" customHeight="1">
      <c r="B949" s="412"/>
      <c r="C949" s="412"/>
      <c r="D949" s="412"/>
      <c r="E949" s="412"/>
      <c r="F949" s="412"/>
      <c r="G949" s="412"/>
      <c r="H949" s="412"/>
      <c r="I949" s="412"/>
      <c r="J949" s="412"/>
      <c r="K949" s="412"/>
      <c r="L949" s="412"/>
      <c r="M949" s="412"/>
      <c r="N949" s="412"/>
      <c r="O949" s="412"/>
      <c r="P949" s="412"/>
      <c r="Q949" s="412"/>
      <c r="R949" s="412"/>
      <c r="S949" s="412"/>
      <c r="T949" s="412"/>
      <c r="U949" s="412"/>
      <c r="V949" s="412"/>
      <c r="W949" s="412"/>
      <c r="X949" s="412"/>
      <c r="Y949" s="412"/>
      <c r="Z949" s="412"/>
      <c r="AA949" s="412"/>
      <c r="AB949" s="412"/>
      <c r="AC949" s="412"/>
      <c r="AD949" s="412"/>
    </row>
    <row r="950" spans="2:30" ht="12.75" customHeight="1">
      <c r="B950" s="412"/>
      <c r="C950" s="412"/>
      <c r="D950" s="412"/>
      <c r="E950" s="412"/>
      <c r="F950" s="412"/>
      <c r="G950" s="412"/>
      <c r="H950" s="412"/>
      <c r="I950" s="412"/>
      <c r="J950" s="412"/>
      <c r="K950" s="412"/>
      <c r="L950" s="412"/>
      <c r="M950" s="412"/>
      <c r="N950" s="412"/>
      <c r="O950" s="412"/>
      <c r="P950" s="412"/>
      <c r="Q950" s="412"/>
      <c r="R950" s="412"/>
      <c r="S950" s="412"/>
      <c r="T950" s="412"/>
      <c r="U950" s="412"/>
      <c r="V950" s="412"/>
      <c r="W950" s="412"/>
      <c r="X950" s="412"/>
      <c r="Y950" s="412"/>
      <c r="Z950" s="412"/>
      <c r="AA950" s="412"/>
      <c r="AB950" s="412"/>
      <c r="AC950" s="412"/>
      <c r="AD950" s="412"/>
    </row>
    <row r="951" spans="2:30" ht="12.75" customHeight="1">
      <c r="B951" s="412"/>
      <c r="C951" s="412"/>
      <c r="D951" s="412"/>
      <c r="E951" s="412"/>
      <c r="F951" s="412"/>
      <c r="G951" s="412"/>
      <c r="H951" s="412"/>
      <c r="I951" s="412"/>
      <c r="J951" s="412"/>
      <c r="K951" s="412"/>
      <c r="L951" s="412"/>
      <c r="M951" s="412"/>
      <c r="N951" s="412"/>
      <c r="O951" s="412"/>
      <c r="P951" s="412"/>
      <c r="Q951" s="412"/>
      <c r="R951" s="412"/>
      <c r="S951" s="412"/>
      <c r="T951" s="412"/>
      <c r="U951" s="412"/>
      <c r="V951" s="412"/>
      <c r="W951" s="412"/>
      <c r="X951" s="412"/>
      <c r="Y951" s="412"/>
      <c r="Z951" s="412"/>
      <c r="AA951" s="412"/>
      <c r="AB951" s="412"/>
      <c r="AC951" s="412"/>
      <c r="AD951" s="412"/>
    </row>
    <row r="952" spans="2:30" ht="12.75" customHeight="1">
      <c r="B952" s="412"/>
      <c r="C952" s="412"/>
      <c r="D952" s="412"/>
      <c r="E952" s="412"/>
      <c r="F952" s="412"/>
      <c r="G952" s="412"/>
      <c r="H952" s="412"/>
      <c r="I952" s="412"/>
      <c r="J952" s="412"/>
      <c r="K952" s="412"/>
      <c r="L952" s="412"/>
      <c r="M952" s="412"/>
      <c r="N952" s="412"/>
      <c r="O952" s="412"/>
      <c r="P952" s="412"/>
      <c r="Q952" s="412"/>
      <c r="R952" s="412"/>
      <c r="S952" s="412"/>
      <c r="T952" s="412"/>
      <c r="U952" s="412"/>
      <c r="V952" s="412"/>
      <c r="W952" s="412"/>
      <c r="X952" s="412"/>
      <c r="Y952" s="412"/>
      <c r="Z952" s="412"/>
      <c r="AA952" s="412"/>
      <c r="AB952" s="412"/>
      <c r="AC952" s="412"/>
      <c r="AD952" s="412"/>
    </row>
    <row r="953" spans="2:30" ht="12.75" customHeight="1">
      <c r="B953" s="412"/>
      <c r="C953" s="412"/>
      <c r="D953" s="412"/>
      <c r="E953" s="412"/>
      <c r="F953" s="412"/>
      <c r="G953" s="412"/>
      <c r="H953" s="412"/>
      <c r="I953" s="412"/>
      <c r="J953" s="412"/>
      <c r="K953" s="412"/>
      <c r="L953" s="412"/>
      <c r="M953" s="412"/>
      <c r="N953" s="412"/>
      <c r="O953" s="412"/>
      <c r="P953" s="412"/>
      <c r="Q953" s="412"/>
      <c r="R953" s="412"/>
      <c r="S953" s="412"/>
      <c r="T953" s="412"/>
      <c r="U953" s="412"/>
      <c r="V953" s="412"/>
      <c r="W953" s="412"/>
      <c r="X953" s="412"/>
      <c r="Y953" s="412"/>
      <c r="Z953" s="412"/>
      <c r="AA953" s="412"/>
      <c r="AB953" s="412"/>
      <c r="AC953" s="412"/>
      <c r="AD953" s="412"/>
    </row>
    <row r="954" spans="2:30" ht="12.75" customHeight="1">
      <c r="B954" s="412"/>
      <c r="C954" s="412"/>
      <c r="D954" s="412"/>
      <c r="E954" s="412"/>
      <c r="F954" s="412"/>
      <c r="G954" s="412"/>
      <c r="H954" s="412"/>
      <c r="I954" s="412"/>
      <c r="J954" s="412"/>
      <c r="K954" s="412"/>
      <c r="L954" s="412"/>
      <c r="M954" s="412"/>
      <c r="N954" s="412"/>
      <c r="O954" s="412"/>
      <c r="P954" s="412"/>
      <c r="Q954" s="412"/>
      <c r="R954" s="412"/>
      <c r="S954" s="412"/>
      <c r="T954" s="412"/>
      <c r="U954" s="412"/>
      <c r="V954" s="412"/>
      <c r="W954" s="412"/>
      <c r="X954" s="412"/>
      <c r="Y954" s="412"/>
      <c r="Z954" s="412"/>
      <c r="AA954" s="412"/>
      <c r="AB954" s="412"/>
      <c r="AC954" s="412"/>
      <c r="AD954" s="412"/>
    </row>
    <row r="955" spans="2:30" ht="12.75" customHeight="1">
      <c r="B955" s="412"/>
      <c r="C955" s="412"/>
      <c r="D955" s="412"/>
      <c r="E955" s="412"/>
      <c r="F955" s="412"/>
      <c r="G955" s="412"/>
      <c r="H955" s="412"/>
      <c r="I955" s="412"/>
      <c r="J955" s="412"/>
      <c r="K955" s="412"/>
      <c r="L955" s="412"/>
      <c r="M955" s="412"/>
      <c r="N955" s="412"/>
      <c r="O955" s="412"/>
      <c r="P955" s="412"/>
      <c r="Q955" s="412"/>
      <c r="R955" s="412"/>
      <c r="S955" s="412"/>
      <c r="T955" s="412"/>
      <c r="U955" s="412"/>
      <c r="V955" s="412"/>
      <c r="W955" s="412"/>
      <c r="X955" s="412"/>
      <c r="Y955" s="412"/>
      <c r="Z955" s="412"/>
      <c r="AA955" s="412"/>
      <c r="AB955" s="412"/>
      <c r="AC955" s="412"/>
      <c r="AD955" s="412"/>
    </row>
    <row r="956" spans="2:30" ht="12.75" customHeight="1">
      <c r="B956" s="412"/>
      <c r="C956" s="412"/>
      <c r="D956" s="412"/>
      <c r="E956" s="412"/>
      <c r="F956" s="412"/>
      <c r="G956" s="412"/>
      <c r="H956" s="412"/>
      <c r="I956" s="412"/>
      <c r="J956" s="412"/>
      <c r="K956" s="412"/>
      <c r="L956" s="412"/>
      <c r="M956" s="412"/>
      <c r="N956" s="412"/>
      <c r="O956" s="412"/>
      <c r="P956" s="412"/>
      <c r="Q956" s="412"/>
      <c r="R956" s="412"/>
      <c r="S956" s="412"/>
      <c r="T956" s="412"/>
      <c r="U956" s="412"/>
      <c r="V956" s="412"/>
      <c r="W956" s="412"/>
      <c r="X956" s="412"/>
      <c r="Y956" s="412"/>
      <c r="Z956" s="412"/>
      <c r="AA956" s="412"/>
      <c r="AB956" s="412"/>
      <c r="AC956" s="412"/>
      <c r="AD956" s="412"/>
    </row>
    <row r="957" spans="2:30" ht="12.75" customHeight="1">
      <c r="B957" s="412"/>
      <c r="C957" s="412"/>
      <c r="D957" s="412"/>
      <c r="E957" s="412"/>
      <c r="F957" s="412"/>
      <c r="G957" s="412"/>
      <c r="H957" s="412"/>
      <c r="I957" s="412"/>
      <c r="J957" s="412"/>
      <c r="K957" s="412"/>
      <c r="L957" s="412"/>
      <c r="M957" s="412"/>
      <c r="N957" s="412"/>
      <c r="O957" s="412"/>
      <c r="P957" s="412"/>
      <c r="Q957" s="412"/>
      <c r="R957" s="412"/>
      <c r="S957" s="412"/>
      <c r="T957" s="412"/>
      <c r="U957" s="412"/>
      <c r="V957" s="412"/>
      <c r="W957" s="412"/>
      <c r="X957" s="412"/>
      <c r="Y957" s="412"/>
      <c r="Z957" s="412"/>
      <c r="AA957" s="412"/>
      <c r="AB957" s="412"/>
      <c r="AC957" s="412"/>
      <c r="AD957" s="412"/>
    </row>
    <row r="958" spans="2:30" ht="12.75" customHeight="1">
      <c r="B958" s="412"/>
      <c r="C958" s="412"/>
      <c r="D958" s="412"/>
      <c r="E958" s="412"/>
      <c r="F958" s="412"/>
      <c r="G958" s="412"/>
      <c r="H958" s="412"/>
      <c r="I958" s="412"/>
      <c r="J958" s="412"/>
      <c r="K958" s="412"/>
      <c r="L958" s="412"/>
      <c r="M958" s="412"/>
      <c r="N958" s="412"/>
      <c r="O958" s="412"/>
      <c r="P958" s="412"/>
      <c r="Q958" s="412"/>
      <c r="R958" s="412"/>
      <c r="S958" s="412"/>
      <c r="T958" s="412"/>
      <c r="U958" s="412"/>
      <c r="V958" s="412"/>
      <c r="W958" s="412"/>
      <c r="X958" s="412"/>
      <c r="Y958" s="412"/>
      <c r="Z958" s="412"/>
      <c r="AA958" s="412"/>
      <c r="AB958" s="412"/>
      <c r="AC958" s="412"/>
      <c r="AD958" s="412"/>
    </row>
    <row r="959" spans="2:30" ht="12.75" customHeight="1">
      <c r="B959" s="412"/>
      <c r="C959" s="412"/>
      <c r="D959" s="412"/>
      <c r="E959" s="412"/>
      <c r="F959" s="412"/>
      <c r="G959" s="412"/>
      <c r="H959" s="412"/>
      <c r="I959" s="412"/>
      <c r="J959" s="412"/>
      <c r="K959" s="412"/>
      <c r="L959" s="412"/>
      <c r="M959" s="412"/>
      <c r="N959" s="412"/>
      <c r="O959" s="412"/>
      <c r="P959" s="412"/>
      <c r="Q959" s="412"/>
      <c r="R959" s="412"/>
      <c r="S959" s="412"/>
      <c r="T959" s="412"/>
      <c r="U959" s="412"/>
      <c r="V959" s="412"/>
      <c r="W959" s="412"/>
      <c r="X959" s="412"/>
      <c r="Y959" s="412"/>
      <c r="Z959" s="412"/>
      <c r="AA959" s="412"/>
      <c r="AB959" s="412"/>
      <c r="AC959" s="412"/>
      <c r="AD959" s="412"/>
    </row>
    <row r="960" spans="2:30" ht="12.75" customHeight="1">
      <c r="B960" s="412"/>
      <c r="C960" s="412"/>
      <c r="D960" s="412"/>
      <c r="E960" s="412"/>
      <c r="F960" s="412"/>
      <c r="G960" s="412"/>
      <c r="H960" s="412"/>
      <c r="I960" s="412"/>
      <c r="J960" s="412"/>
      <c r="K960" s="412"/>
      <c r="L960" s="412"/>
      <c r="M960" s="412"/>
      <c r="N960" s="412"/>
      <c r="O960" s="412"/>
      <c r="P960" s="412"/>
      <c r="Q960" s="412"/>
      <c r="R960" s="412"/>
      <c r="S960" s="412"/>
      <c r="T960" s="412"/>
      <c r="U960" s="412"/>
      <c r="V960" s="412"/>
      <c r="W960" s="412"/>
      <c r="X960" s="412"/>
      <c r="Y960" s="412"/>
      <c r="Z960" s="412"/>
      <c r="AA960" s="412"/>
      <c r="AB960" s="412"/>
      <c r="AC960" s="412"/>
      <c r="AD960" s="412"/>
    </row>
    <row r="961" spans="2:30" ht="12.75" customHeight="1">
      <c r="B961" s="412"/>
      <c r="C961" s="412"/>
      <c r="D961" s="412"/>
      <c r="E961" s="412"/>
      <c r="F961" s="412"/>
      <c r="G961" s="412"/>
      <c r="H961" s="412"/>
      <c r="I961" s="412"/>
      <c r="J961" s="412"/>
      <c r="K961" s="412"/>
      <c r="L961" s="412"/>
      <c r="M961" s="412"/>
      <c r="N961" s="412"/>
      <c r="O961" s="412"/>
      <c r="P961" s="412"/>
      <c r="Q961" s="412"/>
      <c r="R961" s="412"/>
      <c r="S961" s="412"/>
      <c r="T961" s="412"/>
      <c r="U961" s="412"/>
      <c r="V961" s="412"/>
      <c r="W961" s="412"/>
      <c r="X961" s="412"/>
      <c r="Y961" s="412"/>
      <c r="Z961" s="412"/>
      <c r="AA961" s="412"/>
      <c r="AB961" s="412"/>
      <c r="AC961" s="412"/>
      <c r="AD961" s="412"/>
    </row>
    <row r="962" spans="2:30" ht="12.75" customHeight="1">
      <c r="B962" s="412"/>
      <c r="C962" s="412"/>
      <c r="D962" s="412"/>
      <c r="E962" s="412"/>
      <c r="F962" s="412"/>
      <c r="G962" s="412"/>
      <c r="H962" s="412"/>
      <c r="I962" s="412"/>
      <c r="J962" s="412"/>
      <c r="K962" s="412"/>
      <c r="L962" s="412"/>
      <c r="M962" s="412"/>
      <c r="N962" s="412"/>
      <c r="O962" s="412"/>
      <c r="P962" s="412"/>
      <c r="Q962" s="412"/>
      <c r="R962" s="412"/>
      <c r="S962" s="412"/>
      <c r="T962" s="412"/>
      <c r="U962" s="412"/>
      <c r="V962" s="412"/>
      <c r="W962" s="412"/>
      <c r="X962" s="412"/>
      <c r="Y962" s="412"/>
      <c r="Z962" s="412"/>
      <c r="AA962" s="412"/>
      <c r="AB962" s="412"/>
      <c r="AC962" s="412"/>
      <c r="AD962" s="412"/>
    </row>
    <row r="963" spans="2:30" ht="12.75" customHeight="1">
      <c r="B963" s="412"/>
      <c r="C963" s="412"/>
      <c r="D963" s="412"/>
      <c r="E963" s="412"/>
      <c r="F963" s="412"/>
      <c r="G963" s="412"/>
      <c r="H963" s="412"/>
      <c r="I963" s="412"/>
      <c r="J963" s="412"/>
      <c r="K963" s="412"/>
      <c r="L963" s="412"/>
      <c r="M963" s="412"/>
      <c r="N963" s="412"/>
      <c r="O963" s="412"/>
      <c r="P963" s="412"/>
      <c r="Q963" s="412"/>
      <c r="R963" s="412"/>
      <c r="S963" s="412"/>
      <c r="T963" s="412"/>
      <c r="U963" s="412"/>
      <c r="V963" s="412"/>
      <c r="W963" s="412"/>
      <c r="X963" s="412"/>
      <c r="Y963" s="412"/>
      <c r="Z963" s="412"/>
      <c r="AA963" s="412"/>
      <c r="AB963" s="412"/>
      <c r="AC963" s="412"/>
      <c r="AD963" s="412"/>
    </row>
    <row r="964" spans="2:30" ht="12.75" customHeight="1">
      <c r="B964" s="412"/>
      <c r="C964" s="412"/>
      <c r="D964" s="412"/>
      <c r="E964" s="412"/>
      <c r="F964" s="412"/>
      <c r="G964" s="412"/>
      <c r="H964" s="412"/>
      <c r="I964" s="412"/>
      <c r="J964" s="412"/>
      <c r="K964" s="412"/>
      <c r="L964" s="412"/>
      <c r="M964" s="412"/>
      <c r="N964" s="412"/>
      <c r="O964" s="412"/>
      <c r="P964" s="412"/>
      <c r="Q964" s="412"/>
      <c r="R964" s="412"/>
      <c r="S964" s="412"/>
      <c r="T964" s="412"/>
      <c r="U964" s="412"/>
      <c r="V964" s="412"/>
      <c r="W964" s="412"/>
      <c r="X964" s="412"/>
      <c r="Y964" s="412"/>
      <c r="Z964" s="412"/>
      <c r="AA964" s="412"/>
      <c r="AB964" s="412"/>
      <c r="AC964" s="412"/>
      <c r="AD964" s="412"/>
    </row>
    <row r="965" spans="2:30" ht="12.75" customHeight="1">
      <c r="B965" s="412"/>
      <c r="C965" s="412"/>
      <c r="D965" s="412"/>
      <c r="E965" s="412"/>
      <c r="F965" s="412"/>
      <c r="G965" s="412"/>
      <c r="H965" s="412"/>
      <c r="I965" s="412"/>
      <c r="J965" s="412"/>
      <c r="K965" s="412"/>
      <c r="L965" s="412"/>
      <c r="M965" s="412"/>
      <c r="N965" s="412"/>
      <c r="O965" s="412"/>
      <c r="P965" s="412"/>
      <c r="Q965" s="412"/>
      <c r="R965" s="412"/>
      <c r="S965" s="412"/>
      <c r="T965" s="412"/>
      <c r="U965" s="412"/>
      <c r="V965" s="412"/>
      <c r="W965" s="412"/>
      <c r="X965" s="412"/>
      <c r="Y965" s="412"/>
      <c r="Z965" s="412"/>
      <c r="AA965" s="412"/>
      <c r="AB965" s="412"/>
      <c r="AC965" s="412"/>
      <c r="AD965" s="412"/>
    </row>
    <row r="966" spans="2:30" ht="12.75" customHeight="1">
      <c r="B966" s="412"/>
      <c r="C966" s="412"/>
      <c r="D966" s="412"/>
      <c r="E966" s="412"/>
      <c r="F966" s="412"/>
      <c r="G966" s="412"/>
      <c r="H966" s="412"/>
      <c r="I966" s="412"/>
      <c r="J966" s="412"/>
      <c r="K966" s="412"/>
      <c r="L966" s="412"/>
      <c r="M966" s="412"/>
      <c r="N966" s="412"/>
      <c r="O966" s="412"/>
      <c r="P966" s="412"/>
      <c r="Q966" s="412"/>
      <c r="R966" s="412"/>
      <c r="S966" s="412"/>
      <c r="T966" s="412"/>
      <c r="U966" s="412"/>
      <c r="V966" s="412"/>
      <c r="W966" s="412"/>
      <c r="X966" s="412"/>
      <c r="Y966" s="412"/>
      <c r="Z966" s="412"/>
      <c r="AA966" s="412"/>
      <c r="AB966" s="412"/>
      <c r="AC966" s="412"/>
      <c r="AD966" s="412"/>
    </row>
    <row r="967" spans="2:30" ht="12.75" customHeight="1">
      <c r="B967" s="412"/>
      <c r="C967" s="412"/>
      <c r="D967" s="412"/>
      <c r="E967" s="412"/>
      <c r="F967" s="412"/>
      <c r="G967" s="412"/>
      <c r="H967" s="412"/>
      <c r="I967" s="412"/>
      <c r="J967" s="412"/>
      <c r="K967" s="412"/>
      <c r="L967" s="412"/>
      <c r="M967" s="412"/>
      <c r="N967" s="412"/>
      <c r="O967" s="412"/>
      <c r="P967" s="412"/>
      <c r="Q967" s="412"/>
      <c r="R967" s="412"/>
      <c r="S967" s="412"/>
      <c r="T967" s="412"/>
      <c r="U967" s="412"/>
      <c r="V967" s="412"/>
      <c r="W967" s="412"/>
      <c r="X967" s="412"/>
      <c r="Y967" s="412"/>
      <c r="Z967" s="412"/>
      <c r="AA967" s="412"/>
      <c r="AB967" s="412"/>
      <c r="AC967" s="412"/>
      <c r="AD967" s="412"/>
    </row>
    <row r="968" spans="2:30" ht="12.75" customHeight="1">
      <c r="B968" s="412"/>
      <c r="C968" s="412"/>
      <c r="D968" s="412"/>
      <c r="E968" s="412"/>
      <c r="F968" s="412"/>
      <c r="G968" s="412"/>
      <c r="H968" s="412"/>
      <c r="I968" s="412"/>
      <c r="J968" s="412"/>
      <c r="K968" s="412"/>
      <c r="L968" s="412"/>
      <c r="M968" s="412"/>
      <c r="N968" s="412"/>
      <c r="O968" s="412"/>
      <c r="P968" s="412"/>
      <c r="Q968" s="412"/>
      <c r="R968" s="412"/>
      <c r="S968" s="412"/>
      <c r="T968" s="412"/>
      <c r="U968" s="412"/>
      <c r="V968" s="412"/>
      <c r="W968" s="412"/>
      <c r="X968" s="412"/>
      <c r="Y968" s="412"/>
      <c r="Z968" s="412"/>
      <c r="AA968" s="412"/>
      <c r="AB968" s="412"/>
      <c r="AC968" s="412"/>
      <c r="AD968" s="412"/>
    </row>
    <row r="969" spans="2:30" ht="12.75" customHeight="1">
      <c r="B969" s="412"/>
      <c r="C969" s="412"/>
      <c r="D969" s="412"/>
      <c r="E969" s="412"/>
      <c r="F969" s="412"/>
      <c r="G969" s="412"/>
      <c r="H969" s="412"/>
      <c r="I969" s="412"/>
      <c r="J969" s="412"/>
      <c r="K969" s="412"/>
      <c r="L969" s="412"/>
      <c r="M969" s="412"/>
      <c r="N969" s="412"/>
      <c r="O969" s="412"/>
      <c r="P969" s="412"/>
      <c r="Q969" s="412"/>
      <c r="R969" s="412"/>
      <c r="S969" s="412"/>
      <c r="T969" s="412"/>
      <c r="U969" s="412"/>
      <c r="V969" s="412"/>
      <c r="W969" s="412"/>
      <c r="X969" s="412"/>
      <c r="Y969" s="412"/>
      <c r="Z969" s="412"/>
      <c r="AA969" s="412"/>
      <c r="AB969" s="412"/>
      <c r="AC969" s="412"/>
      <c r="AD969" s="412"/>
    </row>
    <row r="970" spans="2:30" ht="12.75" customHeight="1">
      <c r="B970" s="412"/>
      <c r="C970" s="412"/>
      <c r="D970" s="412"/>
      <c r="E970" s="412"/>
      <c r="F970" s="412"/>
      <c r="G970" s="412"/>
      <c r="H970" s="412"/>
      <c r="I970" s="412"/>
      <c r="J970" s="412"/>
      <c r="K970" s="412"/>
      <c r="L970" s="412"/>
      <c r="M970" s="412"/>
      <c r="N970" s="412"/>
      <c r="O970" s="412"/>
      <c r="P970" s="412"/>
      <c r="Q970" s="412"/>
      <c r="R970" s="412"/>
      <c r="S970" s="412"/>
      <c r="T970" s="412"/>
      <c r="U970" s="412"/>
      <c r="V970" s="412"/>
      <c r="W970" s="412"/>
      <c r="X970" s="412"/>
      <c r="Y970" s="412"/>
      <c r="Z970" s="412"/>
      <c r="AA970" s="412"/>
      <c r="AB970" s="412"/>
      <c r="AC970" s="412"/>
      <c r="AD970" s="412"/>
    </row>
    <row r="971" spans="2:30" ht="12.75" customHeight="1">
      <c r="B971" s="412"/>
      <c r="C971" s="412"/>
      <c r="D971" s="412"/>
      <c r="E971" s="412"/>
      <c r="F971" s="412"/>
      <c r="G971" s="412"/>
      <c r="H971" s="412"/>
      <c r="I971" s="412"/>
      <c r="J971" s="412"/>
      <c r="K971" s="412"/>
      <c r="L971" s="412"/>
      <c r="M971" s="412"/>
      <c r="N971" s="412"/>
      <c r="O971" s="412"/>
      <c r="P971" s="412"/>
      <c r="Q971" s="412"/>
      <c r="R971" s="412"/>
      <c r="S971" s="412"/>
      <c r="T971" s="412"/>
      <c r="U971" s="412"/>
      <c r="V971" s="412"/>
      <c r="W971" s="412"/>
      <c r="X971" s="412"/>
      <c r="Y971" s="412"/>
      <c r="Z971" s="412"/>
      <c r="AA971" s="412"/>
      <c r="AB971" s="412"/>
      <c r="AC971" s="412"/>
      <c r="AD971" s="412"/>
    </row>
    <row r="972" spans="2:30" ht="12.75" customHeight="1">
      <c r="B972" s="412"/>
      <c r="C972" s="412"/>
      <c r="D972" s="412"/>
      <c r="E972" s="412"/>
      <c r="F972" s="412"/>
      <c r="G972" s="412"/>
      <c r="H972" s="412"/>
      <c r="I972" s="412"/>
      <c r="J972" s="412"/>
      <c r="K972" s="412"/>
      <c r="L972" s="412"/>
      <c r="M972" s="412"/>
      <c r="N972" s="412"/>
      <c r="O972" s="412"/>
      <c r="P972" s="412"/>
      <c r="Q972" s="412"/>
      <c r="R972" s="412"/>
      <c r="S972" s="412"/>
      <c r="T972" s="412"/>
      <c r="U972" s="412"/>
      <c r="V972" s="412"/>
      <c r="W972" s="412"/>
      <c r="X972" s="412"/>
      <c r="Y972" s="412"/>
      <c r="Z972" s="412"/>
      <c r="AA972" s="412"/>
      <c r="AB972" s="412"/>
      <c r="AC972" s="412"/>
      <c r="AD972" s="412"/>
    </row>
    <row r="973" spans="2:30" ht="12.75" customHeight="1">
      <c r="B973" s="412"/>
      <c r="C973" s="412"/>
      <c r="D973" s="412"/>
      <c r="E973" s="412"/>
      <c r="F973" s="412"/>
      <c r="G973" s="412"/>
      <c r="H973" s="412"/>
      <c r="I973" s="412"/>
      <c r="J973" s="412"/>
      <c r="K973" s="412"/>
      <c r="L973" s="412"/>
      <c r="M973" s="412"/>
      <c r="N973" s="412"/>
      <c r="O973" s="412"/>
      <c r="P973" s="412"/>
      <c r="Q973" s="412"/>
      <c r="R973" s="412"/>
      <c r="S973" s="412"/>
      <c r="T973" s="412"/>
      <c r="U973" s="412"/>
      <c r="V973" s="412"/>
      <c r="W973" s="412"/>
      <c r="X973" s="412"/>
      <c r="Y973" s="412"/>
      <c r="Z973" s="412"/>
      <c r="AA973" s="412"/>
      <c r="AB973" s="412"/>
      <c r="AC973" s="412"/>
      <c r="AD973" s="412"/>
    </row>
    <row r="974" spans="2:30" ht="12.75" customHeight="1">
      <c r="B974" s="412"/>
      <c r="C974" s="412"/>
      <c r="D974" s="412"/>
      <c r="E974" s="412"/>
      <c r="F974" s="412"/>
      <c r="G974" s="412"/>
      <c r="H974" s="412"/>
      <c r="I974" s="412"/>
      <c r="J974" s="412"/>
      <c r="K974" s="412"/>
      <c r="L974" s="412"/>
      <c r="M974" s="412"/>
      <c r="N974" s="412"/>
      <c r="O974" s="412"/>
      <c r="P974" s="412"/>
      <c r="Q974" s="412"/>
      <c r="R974" s="412"/>
      <c r="S974" s="412"/>
      <c r="T974" s="412"/>
      <c r="U974" s="412"/>
      <c r="V974" s="412"/>
      <c r="W974" s="412"/>
      <c r="X974" s="412"/>
      <c r="Y974" s="412"/>
      <c r="Z974" s="412"/>
      <c r="AA974" s="412"/>
      <c r="AB974" s="412"/>
      <c r="AC974" s="412"/>
      <c r="AD974" s="412"/>
    </row>
    <row r="975" spans="2:30" ht="12.75" customHeight="1">
      <c r="B975" s="412"/>
      <c r="C975" s="412"/>
      <c r="D975" s="412"/>
      <c r="E975" s="412"/>
      <c r="F975" s="412"/>
      <c r="G975" s="412"/>
      <c r="H975" s="412"/>
      <c r="I975" s="412"/>
      <c r="J975" s="412"/>
      <c r="K975" s="412"/>
      <c r="L975" s="412"/>
      <c r="M975" s="412"/>
      <c r="N975" s="412"/>
      <c r="O975" s="412"/>
      <c r="P975" s="412"/>
      <c r="Q975" s="412"/>
      <c r="R975" s="412"/>
      <c r="S975" s="412"/>
      <c r="T975" s="412"/>
      <c r="U975" s="412"/>
      <c r="V975" s="412"/>
      <c r="W975" s="412"/>
      <c r="X975" s="412"/>
      <c r="Y975" s="412"/>
      <c r="Z975" s="412"/>
      <c r="AA975" s="412"/>
      <c r="AB975" s="412"/>
      <c r="AC975" s="412"/>
      <c r="AD975" s="412"/>
    </row>
    <row r="976" spans="2:30" ht="12.75" customHeight="1">
      <c r="B976" s="412"/>
      <c r="C976" s="412"/>
      <c r="D976" s="412"/>
      <c r="E976" s="412"/>
      <c r="F976" s="412"/>
      <c r="G976" s="412"/>
      <c r="H976" s="412"/>
      <c r="I976" s="412"/>
      <c r="J976" s="412"/>
      <c r="K976" s="412"/>
      <c r="L976" s="412"/>
      <c r="M976" s="412"/>
      <c r="N976" s="412"/>
      <c r="O976" s="412"/>
      <c r="P976" s="412"/>
      <c r="Q976" s="412"/>
      <c r="R976" s="412"/>
      <c r="S976" s="412"/>
      <c r="T976" s="412"/>
      <c r="U976" s="412"/>
      <c r="V976" s="412"/>
      <c r="W976" s="412"/>
      <c r="X976" s="412"/>
      <c r="Y976" s="412"/>
      <c r="Z976" s="412"/>
      <c r="AA976" s="412"/>
      <c r="AB976" s="412"/>
      <c r="AC976" s="412"/>
      <c r="AD976" s="412"/>
    </row>
    <row r="977" spans="2:30" ht="12.75" customHeight="1">
      <c r="B977" s="412"/>
      <c r="C977" s="412"/>
      <c r="D977" s="412"/>
      <c r="E977" s="412"/>
      <c r="F977" s="412"/>
      <c r="G977" s="412"/>
      <c r="H977" s="412"/>
      <c r="I977" s="412"/>
      <c r="J977" s="412"/>
      <c r="K977" s="412"/>
      <c r="L977" s="412"/>
      <c r="M977" s="412"/>
      <c r="N977" s="412"/>
      <c r="O977" s="412"/>
      <c r="P977" s="412"/>
      <c r="Q977" s="412"/>
      <c r="R977" s="412"/>
      <c r="S977" s="412"/>
      <c r="T977" s="412"/>
      <c r="U977" s="412"/>
      <c r="V977" s="412"/>
      <c r="W977" s="412"/>
      <c r="X977" s="412"/>
      <c r="Y977" s="412"/>
      <c r="Z977" s="412"/>
      <c r="AA977" s="412"/>
      <c r="AB977" s="412"/>
      <c r="AC977" s="412"/>
      <c r="AD977" s="412"/>
    </row>
    <row r="978" spans="2:30" ht="12.75" customHeight="1">
      <c r="B978" s="412"/>
      <c r="C978" s="412"/>
      <c r="D978" s="412"/>
      <c r="E978" s="412"/>
      <c r="F978" s="412"/>
      <c r="G978" s="412"/>
      <c r="H978" s="412"/>
      <c r="I978" s="412"/>
      <c r="J978" s="412"/>
      <c r="K978" s="412"/>
      <c r="L978" s="412"/>
      <c r="M978" s="412"/>
      <c r="N978" s="412"/>
      <c r="O978" s="412"/>
      <c r="P978" s="412"/>
      <c r="Q978" s="412"/>
      <c r="R978" s="412"/>
      <c r="S978" s="412"/>
      <c r="T978" s="412"/>
      <c r="U978" s="412"/>
      <c r="V978" s="412"/>
      <c r="W978" s="412"/>
      <c r="X978" s="412"/>
      <c r="Y978" s="412"/>
      <c r="Z978" s="412"/>
      <c r="AA978" s="412"/>
      <c r="AB978" s="412"/>
      <c r="AC978" s="412"/>
      <c r="AD978" s="412"/>
    </row>
    <row r="979" spans="2:30" ht="12.75" customHeight="1">
      <c r="B979" s="412"/>
      <c r="C979" s="412"/>
      <c r="D979" s="412"/>
      <c r="E979" s="412"/>
      <c r="F979" s="412"/>
      <c r="G979" s="412"/>
      <c r="H979" s="412"/>
      <c r="I979" s="412"/>
      <c r="J979" s="412"/>
      <c r="K979" s="412"/>
      <c r="L979" s="412"/>
      <c r="M979" s="412"/>
      <c r="N979" s="412"/>
      <c r="O979" s="412"/>
      <c r="P979" s="412"/>
      <c r="Q979" s="412"/>
      <c r="R979" s="412"/>
      <c r="S979" s="412"/>
      <c r="T979" s="412"/>
      <c r="U979" s="412"/>
      <c r="V979" s="412"/>
      <c r="W979" s="412"/>
      <c r="X979" s="412"/>
      <c r="Y979" s="412"/>
      <c r="Z979" s="412"/>
      <c r="AA979" s="412"/>
      <c r="AB979" s="412"/>
      <c r="AC979" s="412"/>
      <c r="AD979" s="412"/>
    </row>
    <row r="980" spans="2:30" ht="12.75" customHeight="1">
      <c r="B980" s="412"/>
      <c r="C980" s="412"/>
      <c r="D980" s="412"/>
      <c r="E980" s="412"/>
      <c r="F980" s="412"/>
      <c r="G980" s="412"/>
      <c r="H980" s="412"/>
      <c r="I980" s="412"/>
      <c r="J980" s="412"/>
      <c r="K980" s="412"/>
      <c r="L980" s="412"/>
      <c r="M980" s="412"/>
      <c r="N980" s="412"/>
      <c r="O980" s="412"/>
      <c r="P980" s="412"/>
      <c r="Q980" s="412"/>
      <c r="R980" s="412"/>
      <c r="S980" s="412"/>
      <c r="T980" s="412"/>
      <c r="U980" s="412"/>
      <c r="V980" s="412"/>
      <c r="W980" s="412"/>
      <c r="X980" s="412"/>
      <c r="Y980" s="412"/>
      <c r="Z980" s="412"/>
      <c r="AA980" s="412"/>
      <c r="AB980" s="412"/>
      <c r="AC980" s="412"/>
      <c r="AD980" s="412"/>
    </row>
    <row r="981" spans="2:30" ht="12.75" customHeight="1">
      <c r="B981" s="412"/>
      <c r="C981" s="412"/>
      <c r="D981" s="412"/>
      <c r="E981" s="412"/>
      <c r="F981" s="412"/>
      <c r="G981" s="412"/>
      <c r="H981" s="412"/>
      <c r="I981" s="412"/>
      <c r="J981" s="412"/>
      <c r="K981" s="412"/>
      <c r="L981" s="412"/>
      <c r="M981" s="412"/>
      <c r="N981" s="412"/>
      <c r="O981" s="412"/>
      <c r="P981" s="412"/>
      <c r="Q981" s="412"/>
      <c r="R981" s="412"/>
      <c r="S981" s="412"/>
      <c r="T981" s="412"/>
      <c r="U981" s="412"/>
      <c r="V981" s="412"/>
      <c r="W981" s="412"/>
      <c r="X981" s="412"/>
      <c r="Y981" s="412"/>
      <c r="Z981" s="412"/>
      <c r="AA981" s="412"/>
      <c r="AB981" s="412"/>
      <c r="AC981" s="412"/>
      <c r="AD981" s="412"/>
    </row>
    <row r="982" spans="2:30" ht="12.75" customHeight="1">
      <c r="B982" s="412"/>
      <c r="C982" s="412"/>
      <c r="D982" s="412"/>
      <c r="E982" s="412"/>
      <c r="F982" s="412"/>
      <c r="G982" s="412"/>
      <c r="H982" s="412"/>
      <c r="I982" s="412"/>
      <c r="J982" s="412"/>
      <c r="K982" s="412"/>
      <c r="L982" s="412"/>
      <c r="M982" s="412"/>
      <c r="N982" s="412"/>
      <c r="O982" s="412"/>
      <c r="P982" s="412"/>
      <c r="Q982" s="412"/>
      <c r="R982" s="412"/>
      <c r="S982" s="412"/>
      <c r="T982" s="412"/>
      <c r="U982" s="412"/>
      <c r="V982" s="412"/>
      <c r="W982" s="412"/>
      <c r="X982" s="412"/>
      <c r="Y982" s="412"/>
      <c r="Z982" s="412"/>
      <c r="AA982" s="412"/>
      <c r="AB982" s="412"/>
      <c r="AC982" s="412"/>
      <c r="AD982" s="412"/>
    </row>
    <row r="983" spans="2:30" ht="12.75" customHeight="1">
      <c r="B983" s="412"/>
      <c r="C983" s="412"/>
      <c r="D983" s="412"/>
      <c r="E983" s="412"/>
      <c r="F983" s="412"/>
      <c r="G983" s="412"/>
      <c r="H983" s="412"/>
      <c r="I983" s="412"/>
      <c r="J983" s="412"/>
      <c r="K983" s="412"/>
      <c r="L983" s="412"/>
      <c r="M983" s="412"/>
      <c r="N983" s="412"/>
      <c r="O983" s="412"/>
      <c r="P983" s="412"/>
      <c r="Q983" s="412"/>
      <c r="R983" s="412"/>
      <c r="S983" s="412"/>
      <c r="T983" s="412"/>
      <c r="U983" s="412"/>
      <c r="V983" s="412"/>
      <c r="W983" s="412"/>
      <c r="X983" s="412"/>
      <c r="Y983" s="412"/>
      <c r="Z983" s="412"/>
      <c r="AA983" s="412"/>
      <c r="AB983" s="412"/>
      <c r="AC983" s="412"/>
      <c r="AD983" s="412"/>
    </row>
    <row r="984" spans="2:30" ht="12.75" customHeight="1">
      <c r="B984" s="412"/>
      <c r="C984" s="412"/>
      <c r="D984" s="412"/>
      <c r="E984" s="412"/>
      <c r="F984" s="412"/>
      <c r="G984" s="412"/>
      <c r="H984" s="412"/>
      <c r="I984" s="412"/>
      <c r="J984" s="412"/>
      <c r="K984" s="412"/>
      <c r="L984" s="412"/>
      <c r="M984" s="412"/>
      <c r="N984" s="412"/>
      <c r="O984" s="412"/>
      <c r="P984" s="412"/>
      <c r="Q984" s="412"/>
      <c r="R984" s="412"/>
      <c r="S984" s="412"/>
      <c r="T984" s="412"/>
      <c r="U984" s="412"/>
      <c r="V984" s="412"/>
      <c r="W984" s="412"/>
      <c r="X984" s="412"/>
      <c r="Y984" s="412"/>
      <c r="Z984" s="412"/>
      <c r="AA984" s="412"/>
      <c r="AB984" s="412"/>
      <c r="AC984" s="412"/>
      <c r="AD984" s="412"/>
    </row>
    <row r="985" spans="2:30" ht="12.75" customHeight="1">
      <c r="B985" s="412"/>
      <c r="C985" s="412"/>
      <c r="D985" s="412"/>
      <c r="E985" s="412"/>
      <c r="F985" s="412"/>
      <c r="G985" s="412"/>
      <c r="H985" s="412"/>
      <c r="I985" s="412"/>
      <c r="J985" s="412"/>
      <c r="K985" s="412"/>
      <c r="L985" s="412"/>
      <c r="M985" s="412"/>
      <c r="N985" s="412"/>
      <c r="O985" s="412"/>
      <c r="P985" s="412"/>
      <c r="Q985" s="412"/>
      <c r="R985" s="412"/>
      <c r="S985" s="412"/>
      <c r="T985" s="412"/>
      <c r="U985" s="412"/>
      <c r="V985" s="412"/>
      <c r="W985" s="412"/>
      <c r="X985" s="412"/>
      <c r="Y985" s="412"/>
      <c r="Z985" s="412"/>
      <c r="AA985" s="412"/>
      <c r="AB985" s="412"/>
      <c r="AC985" s="412"/>
      <c r="AD985" s="412"/>
    </row>
    <row r="986" spans="2:30" ht="12.75" customHeight="1">
      <c r="B986" s="412"/>
      <c r="C986" s="412"/>
      <c r="D986" s="412"/>
      <c r="E986" s="412"/>
      <c r="F986" s="412"/>
      <c r="G986" s="412"/>
      <c r="H986" s="412"/>
      <c r="I986" s="412"/>
      <c r="J986" s="412"/>
      <c r="K986" s="412"/>
      <c r="L986" s="412"/>
      <c r="M986" s="412"/>
      <c r="N986" s="412"/>
      <c r="O986" s="412"/>
      <c r="P986" s="412"/>
      <c r="Q986" s="412"/>
      <c r="R986" s="412"/>
      <c r="S986" s="412"/>
      <c r="T986" s="412"/>
      <c r="U986" s="412"/>
      <c r="V986" s="412"/>
      <c r="W986" s="412"/>
      <c r="X986" s="412"/>
      <c r="Y986" s="412"/>
      <c r="Z986" s="412"/>
      <c r="AA986" s="412"/>
      <c r="AB986" s="412"/>
      <c r="AC986" s="412"/>
      <c r="AD986" s="412"/>
    </row>
    <row r="987" spans="2:30" ht="12.75" customHeight="1">
      <c r="B987" s="412"/>
      <c r="C987" s="412"/>
      <c r="D987" s="412"/>
      <c r="E987" s="412"/>
      <c r="F987" s="412"/>
      <c r="G987" s="412"/>
      <c r="H987" s="412"/>
      <c r="I987" s="412"/>
      <c r="J987" s="412"/>
      <c r="K987" s="412"/>
      <c r="L987" s="412"/>
      <c r="M987" s="412"/>
      <c r="N987" s="412"/>
      <c r="O987" s="412"/>
      <c r="P987" s="412"/>
      <c r="Q987" s="412"/>
      <c r="R987" s="412"/>
      <c r="S987" s="412"/>
      <c r="T987" s="412"/>
      <c r="U987" s="412"/>
      <c r="V987" s="412"/>
      <c r="W987" s="412"/>
      <c r="X987" s="412"/>
      <c r="Y987" s="412"/>
      <c r="Z987" s="412"/>
      <c r="AA987" s="412"/>
      <c r="AB987" s="412"/>
      <c r="AC987" s="412"/>
      <c r="AD987" s="412"/>
    </row>
    <row r="988" spans="2:30" ht="12.75" customHeight="1">
      <c r="B988" s="412"/>
      <c r="C988" s="412"/>
      <c r="D988" s="412"/>
      <c r="E988" s="412"/>
      <c r="F988" s="412"/>
      <c r="G988" s="412"/>
      <c r="H988" s="412"/>
      <c r="I988" s="412"/>
      <c r="J988" s="412"/>
      <c r="K988" s="412"/>
      <c r="L988" s="412"/>
      <c r="M988" s="412"/>
      <c r="N988" s="412"/>
      <c r="O988" s="412"/>
      <c r="P988" s="412"/>
      <c r="Q988" s="412"/>
      <c r="R988" s="412"/>
      <c r="S988" s="412"/>
      <c r="T988" s="412"/>
      <c r="U988" s="412"/>
      <c r="V988" s="412"/>
      <c r="W988" s="412"/>
      <c r="X988" s="412"/>
      <c r="Y988" s="412"/>
      <c r="Z988" s="412"/>
      <c r="AA988" s="412"/>
      <c r="AB988" s="412"/>
      <c r="AC988" s="412"/>
      <c r="AD988" s="412"/>
    </row>
    <row r="989" spans="2:30" ht="12.75" customHeight="1">
      <c r="B989" s="412"/>
      <c r="C989" s="412"/>
      <c r="D989" s="412"/>
      <c r="E989" s="412"/>
      <c r="F989" s="412"/>
      <c r="G989" s="412"/>
      <c r="H989" s="412"/>
      <c r="I989" s="412"/>
      <c r="J989" s="412"/>
      <c r="K989" s="412"/>
      <c r="L989" s="412"/>
      <c r="M989" s="412"/>
      <c r="N989" s="412"/>
      <c r="O989" s="412"/>
      <c r="P989" s="412"/>
      <c r="Q989" s="412"/>
      <c r="R989" s="412"/>
      <c r="S989" s="412"/>
      <c r="T989" s="412"/>
      <c r="U989" s="412"/>
      <c r="V989" s="412"/>
      <c r="W989" s="412"/>
      <c r="X989" s="412"/>
      <c r="Y989" s="412"/>
      <c r="Z989" s="412"/>
      <c r="AA989" s="412"/>
      <c r="AB989" s="412"/>
      <c r="AC989" s="412"/>
      <c r="AD989" s="412"/>
    </row>
    <row r="990" spans="2:30" ht="12.75" customHeight="1">
      <c r="B990" s="412"/>
      <c r="C990" s="412"/>
      <c r="D990" s="412"/>
      <c r="E990" s="412"/>
      <c r="F990" s="412"/>
      <c r="G990" s="412"/>
      <c r="H990" s="412"/>
      <c r="I990" s="412"/>
      <c r="J990" s="412"/>
      <c r="K990" s="412"/>
      <c r="L990" s="412"/>
      <c r="M990" s="412"/>
      <c r="N990" s="412"/>
      <c r="O990" s="412"/>
      <c r="P990" s="412"/>
      <c r="Q990" s="412"/>
      <c r="R990" s="412"/>
      <c r="S990" s="412"/>
      <c r="T990" s="412"/>
      <c r="U990" s="412"/>
      <c r="V990" s="412"/>
      <c r="W990" s="412"/>
      <c r="X990" s="412"/>
      <c r="Y990" s="412"/>
      <c r="Z990" s="412"/>
      <c r="AA990" s="412"/>
      <c r="AB990" s="412"/>
      <c r="AC990" s="412"/>
      <c r="AD990" s="412"/>
    </row>
    <row r="991" spans="2:30" ht="12.75" customHeight="1">
      <c r="B991" s="412"/>
      <c r="C991" s="412"/>
      <c r="D991" s="412"/>
      <c r="E991" s="412"/>
      <c r="F991" s="412"/>
      <c r="G991" s="412"/>
      <c r="H991" s="412"/>
      <c r="I991" s="412"/>
      <c r="J991" s="412"/>
      <c r="K991" s="412"/>
      <c r="L991" s="412"/>
      <c r="M991" s="412"/>
      <c r="N991" s="412"/>
      <c r="O991" s="412"/>
      <c r="P991" s="412"/>
      <c r="Q991" s="412"/>
      <c r="R991" s="412"/>
      <c r="S991" s="412"/>
      <c r="T991" s="412"/>
      <c r="U991" s="412"/>
      <c r="V991" s="412"/>
      <c r="W991" s="412"/>
      <c r="X991" s="412"/>
      <c r="Y991" s="412"/>
      <c r="Z991" s="412"/>
      <c r="AA991" s="412"/>
      <c r="AB991" s="412"/>
      <c r="AC991" s="412"/>
      <c r="AD991" s="412"/>
    </row>
    <row r="992" spans="2:30" ht="12.75" customHeight="1">
      <c r="B992" s="412"/>
      <c r="C992" s="412"/>
      <c r="D992" s="412"/>
      <c r="E992" s="412"/>
      <c r="F992" s="412"/>
      <c r="G992" s="412"/>
      <c r="H992" s="412"/>
      <c r="I992" s="412"/>
      <c r="J992" s="412"/>
      <c r="K992" s="412"/>
      <c r="L992" s="412"/>
      <c r="M992" s="412"/>
      <c r="N992" s="412"/>
      <c r="O992" s="412"/>
      <c r="P992" s="412"/>
      <c r="Q992" s="412"/>
      <c r="R992" s="412"/>
      <c r="S992" s="412"/>
      <c r="T992" s="412"/>
      <c r="U992" s="412"/>
      <c r="V992" s="412"/>
      <c r="W992" s="412"/>
      <c r="X992" s="412"/>
      <c r="Y992" s="412"/>
      <c r="Z992" s="412"/>
      <c r="AA992" s="412"/>
      <c r="AB992" s="412"/>
      <c r="AC992" s="412"/>
      <c r="AD992" s="412"/>
    </row>
    <row r="993" spans="2:30" ht="12.75" customHeight="1">
      <c r="B993" s="412"/>
      <c r="C993" s="412"/>
      <c r="D993" s="412"/>
      <c r="E993" s="412"/>
      <c r="F993" s="412"/>
      <c r="G993" s="412"/>
      <c r="H993" s="412"/>
      <c r="I993" s="412"/>
      <c r="J993" s="412"/>
      <c r="K993" s="412"/>
      <c r="L993" s="412"/>
      <c r="M993" s="412"/>
      <c r="N993" s="412"/>
      <c r="O993" s="412"/>
      <c r="P993" s="412"/>
      <c r="Q993" s="412"/>
      <c r="R993" s="412"/>
      <c r="S993" s="412"/>
      <c r="T993" s="412"/>
      <c r="U993" s="412"/>
      <c r="V993" s="412"/>
      <c r="W993" s="412"/>
      <c r="X993" s="412"/>
      <c r="Y993" s="412"/>
      <c r="Z993" s="412"/>
      <c r="AA993" s="412"/>
      <c r="AB993" s="412"/>
      <c r="AC993" s="412"/>
      <c r="AD993" s="412"/>
    </row>
    <row r="994" spans="2:30" ht="12.75" customHeight="1">
      <c r="B994" s="412"/>
      <c r="C994" s="412"/>
      <c r="D994" s="412"/>
      <c r="E994" s="412"/>
      <c r="F994" s="412"/>
      <c r="G994" s="412"/>
      <c r="H994" s="412"/>
      <c r="I994" s="412"/>
      <c r="J994" s="412"/>
      <c r="K994" s="412"/>
      <c r="L994" s="412"/>
      <c r="M994" s="412"/>
      <c r="N994" s="412"/>
      <c r="O994" s="412"/>
      <c r="P994" s="412"/>
      <c r="Q994" s="412"/>
      <c r="R994" s="412"/>
      <c r="S994" s="412"/>
      <c r="T994" s="412"/>
      <c r="U994" s="412"/>
      <c r="V994" s="412"/>
      <c r="W994" s="412"/>
      <c r="X994" s="412"/>
      <c r="Y994" s="412"/>
      <c r="Z994" s="412"/>
      <c r="AA994" s="412"/>
      <c r="AB994" s="412"/>
      <c r="AC994" s="412"/>
      <c r="AD994" s="412"/>
    </row>
    <row r="995" spans="2:30" ht="12.75" customHeight="1">
      <c r="B995" s="412"/>
      <c r="C995" s="412"/>
      <c r="D995" s="412"/>
      <c r="E995" s="412"/>
      <c r="F995" s="412"/>
      <c r="G995" s="412"/>
      <c r="H995" s="412"/>
      <c r="I995" s="412"/>
      <c r="J995" s="412"/>
      <c r="K995" s="412"/>
      <c r="L995" s="412"/>
      <c r="M995" s="412"/>
      <c r="N995" s="412"/>
      <c r="O995" s="412"/>
      <c r="P995" s="412"/>
      <c r="Q995" s="412"/>
      <c r="R995" s="412"/>
      <c r="S995" s="412"/>
      <c r="T995" s="412"/>
      <c r="U995" s="412"/>
      <c r="V995" s="412"/>
      <c r="W995" s="412"/>
      <c r="X995" s="412"/>
      <c r="Y995" s="412"/>
      <c r="Z995" s="412"/>
      <c r="AA995" s="412"/>
      <c r="AB995" s="412"/>
      <c r="AC995" s="412"/>
      <c r="AD995" s="412"/>
    </row>
    <row r="996" spans="2:30" ht="12.75" customHeight="1">
      <c r="B996" s="412"/>
      <c r="C996" s="412"/>
      <c r="D996" s="412"/>
      <c r="E996" s="412"/>
      <c r="F996" s="412"/>
      <c r="G996" s="412"/>
      <c r="H996" s="412"/>
      <c r="I996" s="412"/>
      <c r="J996" s="412"/>
      <c r="K996" s="412"/>
      <c r="L996" s="412"/>
      <c r="M996" s="412"/>
      <c r="N996" s="412"/>
      <c r="O996" s="412"/>
      <c r="P996" s="412"/>
      <c r="Q996" s="412"/>
      <c r="R996" s="412"/>
      <c r="S996" s="412"/>
      <c r="T996" s="412"/>
      <c r="U996" s="412"/>
      <c r="V996" s="412"/>
      <c r="W996" s="412"/>
      <c r="X996" s="412"/>
      <c r="Y996" s="412"/>
      <c r="Z996" s="412"/>
      <c r="AA996" s="412"/>
      <c r="AB996" s="412"/>
      <c r="AC996" s="412"/>
      <c r="AD996" s="412"/>
    </row>
    <row r="997" spans="2:30" ht="12.75" customHeight="1">
      <c r="B997" s="412"/>
      <c r="C997" s="412"/>
      <c r="D997" s="412"/>
      <c r="E997" s="412"/>
      <c r="F997" s="412"/>
      <c r="G997" s="412"/>
      <c r="H997" s="412"/>
      <c r="I997" s="412"/>
      <c r="J997" s="412"/>
      <c r="K997" s="412"/>
      <c r="L997" s="412"/>
      <c r="M997" s="412"/>
      <c r="N997" s="412"/>
      <c r="O997" s="412"/>
      <c r="P997" s="412"/>
      <c r="Q997" s="412"/>
      <c r="R997" s="412"/>
      <c r="S997" s="412"/>
      <c r="T997" s="412"/>
      <c r="U997" s="412"/>
      <c r="V997" s="412"/>
      <c r="W997" s="412"/>
      <c r="X997" s="412"/>
      <c r="Y997" s="412"/>
      <c r="Z997" s="412"/>
      <c r="AA997" s="412"/>
      <c r="AB997" s="412"/>
      <c r="AC997" s="412"/>
      <c r="AD997" s="412"/>
    </row>
    <row r="998" spans="2:30" ht="12.75" customHeight="1">
      <c r="B998" s="412"/>
      <c r="C998" s="412"/>
      <c r="D998" s="412"/>
      <c r="E998" s="412"/>
      <c r="F998" s="412"/>
      <c r="G998" s="412"/>
      <c r="H998" s="412"/>
      <c r="I998" s="412"/>
      <c r="J998" s="412"/>
      <c r="K998" s="412"/>
      <c r="L998" s="412"/>
      <c r="M998" s="412"/>
      <c r="N998" s="412"/>
      <c r="O998" s="412"/>
      <c r="P998" s="412"/>
      <c r="Q998" s="412"/>
      <c r="R998" s="412"/>
      <c r="S998" s="412"/>
      <c r="T998" s="412"/>
      <c r="U998" s="412"/>
      <c r="V998" s="412"/>
      <c r="W998" s="412"/>
      <c r="X998" s="412"/>
      <c r="Y998" s="412"/>
      <c r="Z998" s="412"/>
      <c r="AA998" s="412"/>
      <c r="AB998" s="412"/>
      <c r="AC998" s="412"/>
      <c r="AD998" s="412"/>
    </row>
    <row r="999" spans="2:30" ht="12.75" customHeight="1">
      <c r="B999" s="412"/>
      <c r="C999" s="412"/>
      <c r="D999" s="412"/>
      <c r="E999" s="412"/>
      <c r="F999" s="412"/>
      <c r="G999" s="412"/>
      <c r="H999" s="412"/>
      <c r="I999" s="412"/>
      <c r="J999" s="412"/>
      <c r="K999" s="412"/>
      <c r="L999" s="412"/>
      <c r="M999" s="412"/>
      <c r="N999" s="412"/>
      <c r="O999" s="412"/>
      <c r="P999" s="412"/>
      <c r="Q999" s="412"/>
      <c r="R999" s="412"/>
      <c r="S999" s="412"/>
      <c r="T999" s="412"/>
      <c r="U999" s="412"/>
      <c r="V999" s="412"/>
      <c r="W999" s="412"/>
      <c r="X999" s="412"/>
      <c r="Y999" s="412"/>
      <c r="Z999" s="412"/>
      <c r="AA999" s="412"/>
      <c r="AB999" s="412"/>
      <c r="AC999" s="412"/>
      <c r="AD999" s="412"/>
    </row>
    <row r="1000" spans="2:30" ht="12.75" customHeight="1">
      <c r="B1000" s="412"/>
      <c r="C1000" s="412"/>
      <c r="D1000" s="412"/>
      <c r="E1000" s="412"/>
      <c r="F1000" s="412"/>
      <c r="G1000" s="412"/>
      <c r="H1000" s="412"/>
      <c r="I1000" s="412"/>
      <c r="J1000" s="412"/>
      <c r="K1000" s="412"/>
      <c r="L1000" s="412"/>
      <c r="M1000" s="412"/>
      <c r="N1000" s="412"/>
      <c r="O1000" s="412"/>
      <c r="P1000" s="412"/>
      <c r="Q1000" s="412"/>
      <c r="R1000" s="412"/>
      <c r="S1000" s="412"/>
      <c r="T1000" s="412"/>
      <c r="U1000" s="412"/>
      <c r="V1000" s="412"/>
      <c r="W1000" s="412"/>
      <c r="X1000" s="412"/>
      <c r="Y1000" s="412"/>
      <c r="Z1000" s="412"/>
      <c r="AA1000" s="412"/>
      <c r="AB1000" s="412"/>
      <c r="AC1000" s="412"/>
      <c r="AD1000" s="412"/>
    </row>
    <row r="1001" spans="2:30" ht="12.75" customHeight="1">
      <c r="B1001" s="412"/>
      <c r="C1001" s="412"/>
      <c r="D1001" s="412"/>
      <c r="E1001" s="412"/>
      <c r="F1001" s="412"/>
      <c r="G1001" s="412"/>
      <c r="H1001" s="412"/>
      <c r="I1001" s="412"/>
      <c r="J1001" s="412"/>
      <c r="K1001" s="412"/>
      <c r="L1001" s="412"/>
      <c r="M1001" s="412"/>
      <c r="N1001" s="412"/>
      <c r="O1001" s="412"/>
      <c r="P1001" s="412"/>
      <c r="Q1001" s="412"/>
      <c r="R1001" s="412"/>
      <c r="S1001" s="412"/>
      <c r="T1001" s="412"/>
      <c r="U1001" s="412"/>
      <c r="V1001" s="412"/>
      <c r="W1001" s="412"/>
      <c r="X1001" s="412"/>
      <c r="Y1001" s="412"/>
      <c r="Z1001" s="412"/>
      <c r="AA1001" s="412"/>
      <c r="AB1001" s="412"/>
      <c r="AC1001" s="412"/>
      <c r="AD1001" s="412"/>
    </row>
  </sheetData>
  <sheetProtection algorithmName="SHA-512" hashValue="ReICotefzyyJRJlrGHybPvnaz/iB/Nn1c4zZsmYTxoWn3ghc2i2PCBmncWMHY3hR07lWkl8ciC535DrOyP2wXg==" saltValue="FVrMFE+8Lbs7sBY+rQxPwQ==" spinCount="100000" sheet="1" objects="1" scenarios="1"/>
  <mergeCells count="2">
    <mergeCell ref="B2:K2"/>
    <mergeCell ref="N4:O4"/>
  </mergeCells>
  <conditionalFormatting sqref="D14:J19 D5:D7 D8:K13">
    <cfRule type="cellIs" dxfId="189" priority="7" operator="equal">
      <formula>"NO CUMPLE"</formula>
    </cfRule>
  </conditionalFormatting>
  <conditionalFormatting sqref="D14:J19 D5:D7 D8:K13">
    <cfRule type="cellIs" dxfId="188" priority="8" operator="equal">
      <formula>"CUMPLE"</formula>
    </cfRule>
  </conditionalFormatting>
  <conditionalFormatting sqref="K14:K19">
    <cfRule type="cellIs" dxfId="187" priority="9" operator="equal">
      <formula>"NO CUMPLE"</formula>
    </cfRule>
  </conditionalFormatting>
  <conditionalFormatting sqref="K14:K19">
    <cfRule type="cellIs" dxfId="186" priority="10" operator="equal">
      <formula>"CUMPLE"</formula>
    </cfRule>
  </conditionalFormatting>
  <conditionalFormatting sqref="F5:I7 K5:K7">
    <cfRule type="cellIs" dxfId="185" priority="11" operator="equal">
      <formula>"NO CUMPLE"</formula>
    </cfRule>
  </conditionalFormatting>
  <conditionalFormatting sqref="F5:I7 K5:K7">
    <cfRule type="cellIs" dxfId="184" priority="12" operator="equal">
      <formula>"CUMPLE"</formula>
    </cfRule>
  </conditionalFormatting>
  <conditionalFormatting sqref="E5:E7">
    <cfRule type="cellIs" dxfId="183" priority="5" operator="equal">
      <formula>"NO CUMPLE"</formula>
    </cfRule>
  </conditionalFormatting>
  <conditionalFormatting sqref="E5:E7">
    <cfRule type="cellIs" dxfId="182" priority="6" operator="equal">
      <formula>"CUMPLE"</formula>
    </cfRule>
  </conditionalFormatting>
  <conditionalFormatting sqref="J5:J7">
    <cfRule type="cellIs" dxfId="181" priority="3" operator="equal">
      <formula>"NO CUMPLE"</formula>
    </cfRule>
  </conditionalFormatting>
  <conditionalFormatting sqref="J5:J7">
    <cfRule type="cellIs" dxfId="180" priority="4" operator="equal">
      <formula>"CUMPLE"</formula>
    </cfRule>
  </conditionalFormatting>
  <dataValidations count="1">
    <dataValidation type="list" allowBlank="1" showErrorMessage="1" sqref="D5:K19">
      <formula1>"CUMPLE,NO CUMPLE"</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O50"/>
  <sheetViews>
    <sheetView topLeftCell="AB1" workbookViewId="0">
      <selection activeCell="AB1" sqref="AB1:AC1048576"/>
    </sheetView>
  </sheetViews>
  <sheetFormatPr baseColWidth="10" defaultRowHeight="15"/>
  <cols>
    <col min="1" max="2" width="11.42578125" style="432"/>
    <col min="3" max="3" width="93.140625" style="432" customWidth="1"/>
    <col min="4" max="4" width="12.7109375" style="432" customWidth="1"/>
    <col min="5" max="5" width="22" style="432" bestFit="1" customWidth="1"/>
    <col min="6" max="6" width="28.28515625" style="432" bestFit="1" customWidth="1"/>
    <col min="7" max="7" width="20.140625" style="432" customWidth="1"/>
    <col min="8" max="8" width="16.5703125" style="432" customWidth="1"/>
    <col min="9" max="9" width="11.85546875" style="432" customWidth="1"/>
    <col min="10" max="10" width="93.140625" style="432" customWidth="1"/>
    <col min="11" max="11" width="10.85546875" style="432" bestFit="1" customWidth="1"/>
    <col min="12" max="12" width="21" style="432" bestFit="1" customWidth="1"/>
    <col min="13" max="13" width="14.85546875" style="432" customWidth="1"/>
    <col min="14" max="14" width="19" style="432" bestFit="1" customWidth="1"/>
    <col min="15" max="15" width="14.5703125" style="432" bestFit="1" customWidth="1"/>
    <col min="16" max="16" width="9.5703125" style="432" customWidth="1"/>
    <col min="17" max="17" width="5.42578125" style="432" customWidth="1"/>
    <col min="18" max="18" width="10.140625" style="432" customWidth="1"/>
    <col min="19" max="19" width="6.5703125" style="432" customWidth="1"/>
    <col min="20" max="20" width="8.5703125" style="433" customWidth="1"/>
    <col min="21" max="21" width="20.42578125" style="432" customWidth="1"/>
    <col min="22" max="22" width="20.85546875" style="432" customWidth="1"/>
    <col min="23" max="23" width="6.7109375" style="432" customWidth="1"/>
    <col min="24" max="24" width="6.140625" style="432" customWidth="1"/>
    <col min="25" max="25" width="11.5703125" style="432" bestFit="1" customWidth="1"/>
    <col min="26" max="26" width="89.42578125" style="432" bestFit="1" customWidth="1"/>
    <col min="27" max="27" width="10.85546875" style="432" bestFit="1" customWidth="1"/>
    <col min="28" max="28" width="19.85546875" style="432" customWidth="1"/>
    <col min="29" max="29" width="16.7109375" style="432" customWidth="1"/>
    <col min="30" max="30" width="19" style="432" bestFit="1" customWidth="1"/>
    <col min="31" max="31" width="14.5703125" style="432" bestFit="1" customWidth="1"/>
    <col min="32" max="32" width="7.5703125" style="432" customWidth="1"/>
    <col min="33" max="33" width="5.42578125" style="432" customWidth="1"/>
    <col min="34" max="34" width="8.42578125" style="432" customWidth="1"/>
    <col min="35" max="36" width="5.42578125" style="432" customWidth="1"/>
    <col min="37" max="37" width="20.5703125" style="432" customWidth="1"/>
    <col min="38" max="38" width="20.85546875" style="432" customWidth="1"/>
    <col min="39" max="40" width="11.42578125" style="432"/>
    <col min="41" max="41" width="11.5703125" style="432" bestFit="1" customWidth="1"/>
    <col min="42" max="42" width="89.42578125" style="432" bestFit="1" customWidth="1"/>
    <col min="43" max="43" width="10.85546875" style="432" bestFit="1" customWidth="1"/>
    <col min="44" max="44" width="19.5703125" style="432" customWidth="1"/>
    <col min="45" max="45" width="14.85546875" style="432" customWidth="1"/>
    <col min="46" max="46" width="18.5703125" style="432" customWidth="1"/>
    <col min="47" max="47" width="14.5703125" style="432" bestFit="1" customWidth="1"/>
    <col min="48" max="48" width="7.5703125" style="432" customWidth="1"/>
    <col min="49" max="49" width="5.42578125" style="432" customWidth="1"/>
    <col min="50" max="50" width="8.42578125" style="432" customWidth="1"/>
    <col min="51" max="51" width="7.5703125" style="432" customWidth="1"/>
    <col min="52" max="52" width="9.42578125" style="432" customWidth="1"/>
    <col min="53" max="53" width="20.5703125" style="432" customWidth="1"/>
    <col min="54" max="54" width="20.85546875" style="432" customWidth="1"/>
    <col min="55" max="55" width="11.42578125" style="432"/>
    <col min="56" max="56" width="0" style="432" hidden="1" customWidth="1"/>
    <col min="57" max="57" width="93.140625" style="432" hidden="1" customWidth="1"/>
    <col min="58" max="58" width="15.7109375" style="432" hidden="1" customWidth="1"/>
    <col min="59" max="59" width="14.85546875" style="432" hidden="1" customWidth="1"/>
    <col min="60" max="60" width="34" style="432" hidden="1" customWidth="1"/>
    <col min="61" max="61" width="7.5703125" style="432" hidden="1" customWidth="1"/>
    <col min="62" max="62" width="5.42578125" style="432" hidden="1" customWidth="1"/>
    <col min="63" max="63" width="8.42578125" style="432" hidden="1" customWidth="1"/>
    <col min="64" max="65" width="5.42578125" style="432" hidden="1" customWidth="1"/>
    <col min="66" max="66" width="20.5703125" style="432" hidden="1" customWidth="1"/>
    <col min="67" max="67" width="20.85546875" style="432" hidden="1" customWidth="1"/>
    <col min="68" max="69" width="0" style="432" hidden="1" customWidth="1"/>
    <col min="70" max="70" width="93.140625" style="432" hidden="1" customWidth="1"/>
    <col min="71" max="71" width="15.7109375" style="432" hidden="1" customWidth="1"/>
    <col min="72" max="72" width="14.85546875" style="432" hidden="1" customWidth="1"/>
    <col min="73" max="73" width="34" style="432" hidden="1" customWidth="1"/>
    <col min="74" max="74" width="7.5703125" style="432" hidden="1" customWidth="1"/>
    <col min="75" max="75" width="5.42578125" style="432" hidden="1" customWidth="1"/>
    <col min="76" max="76" width="8.42578125" style="432" hidden="1" customWidth="1"/>
    <col min="77" max="78" width="5.42578125" style="432" hidden="1" customWidth="1"/>
    <col min="79" max="79" width="20.5703125" style="432" hidden="1" customWidth="1"/>
    <col min="80" max="80" width="20.85546875" style="432" hidden="1" customWidth="1"/>
    <col min="81" max="82" width="0" style="432" hidden="1" customWidth="1"/>
    <col min="83" max="83" width="93.140625" style="432" hidden="1" customWidth="1"/>
    <col min="84" max="84" width="15.7109375" style="432" hidden="1" customWidth="1"/>
    <col min="85" max="85" width="14.85546875" style="432" hidden="1" customWidth="1"/>
    <col min="86" max="86" width="34" style="432" hidden="1" customWidth="1"/>
    <col min="87" max="87" width="7.5703125" style="432" hidden="1" customWidth="1"/>
    <col min="88" max="88" width="5.42578125" style="432" hidden="1" customWidth="1"/>
    <col min="89" max="89" width="8.42578125" style="432" hidden="1" customWidth="1"/>
    <col min="90" max="91" width="5.42578125" style="432" hidden="1" customWidth="1"/>
    <col min="92" max="92" width="20.5703125" style="432" hidden="1" customWidth="1"/>
    <col min="93" max="93" width="20.85546875" style="432" hidden="1" customWidth="1"/>
    <col min="94" max="102" width="0" style="432" hidden="1" customWidth="1"/>
    <col min="103" max="16384" width="11.42578125" style="432"/>
  </cols>
  <sheetData>
    <row r="2" spans="2:93" ht="15.75" thickBot="1"/>
    <row r="3" spans="2:93" ht="13.5" customHeight="1" thickTop="1" thickBot="1">
      <c r="I3" s="726">
        <v>1</v>
      </c>
      <c r="J3" s="726"/>
      <c r="K3" s="726"/>
      <c r="L3" s="727" t="s">
        <v>3</v>
      </c>
      <c r="M3" s="728"/>
      <c r="N3" s="728"/>
      <c r="O3" s="729"/>
      <c r="P3" s="722" t="s">
        <v>365</v>
      </c>
      <c r="Q3" s="722" t="s">
        <v>366</v>
      </c>
      <c r="R3" s="722" t="s">
        <v>367</v>
      </c>
      <c r="S3" s="722" t="s">
        <v>368</v>
      </c>
      <c r="T3" s="722" t="s">
        <v>64</v>
      </c>
      <c r="U3" s="722" t="s">
        <v>65</v>
      </c>
      <c r="V3" s="722" t="s">
        <v>66</v>
      </c>
      <c r="Y3" s="726">
        <v>2</v>
      </c>
      <c r="Z3" s="726"/>
      <c r="AA3" s="726"/>
      <c r="AB3" s="727" t="s">
        <v>3</v>
      </c>
      <c r="AC3" s="728"/>
      <c r="AD3" s="728"/>
      <c r="AE3" s="729"/>
      <c r="AF3" s="722" t="s">
        <v>365</v>
      </c>
      <c r="AG3" s="722" t="s">
        <v>366</v>
      </c>
      <c r="AH3" s="722" t="s">
        <v>367</v>
      </c>
      <c r="AI3" s="722" t="s">
        <v>368</v>
      </c>
      <c r="AJ3" s="722" t="s">
        <v>64</v>
      </c>
      <c r="AK3" s="722" t="s">
        <v>65</v>
      </c>
      <c r="AL3" s="722" t="s">
        <v>66</v>
      </c>
      <c r="AO3" s="726">
        <v>3</v>
      </c>
      <c r="AP3" s="726"/>
      <c r="AQ3" s="726"/>
      <c r="AR3" s="727" t="s">
        <v>3</v>
      </c>
      <c r="AS3" s="728"/>
      <c r="AT3" s="728"/>
      <c r="AU3" s="729"/>
      <c r="AV3" s="722" t="s">
        <v>365</v>
      </c>
      <c r="AW3" s="722" t="s">
        <v>366</v>
      </c>
      <c r="AX3" s="722" t="s">
        <v>367</v>
      </c>
      <c r="AY3" s="722" t="s">
        <v>368</v>
      </c>
      <c r="AZ3" s="722" t="s">
        <v>64</v>
      </c>
      <c r="BA3" s="722" t="s">
        <v>65</v>
      </c>
      <c r="BB3" s="722" t="s">
        <v>66</v>
      </c>
      <c r="BE3" s="759">
        <v>4</v>
      </c>
      <c r="BF3" s="759" t="s">
        <v>3</v>
      </c>
      <c r="BG3" s="727">
        <f>VLOOKUP(BE3,LISTA_OFERENTES,2,FALSE)</f>
        <v>0</v>
      </c>
      <c r="BH3" s="728"/>
      <c r="BI3" s="757" t="s">
        <v>77</v>
      </c>
      <c r="BJ3" s="755" t="s">
        <v>266</v>
      </c>
      <c r="BK3" s="755" t="s">
        <v>267</v>
      </c>
      <c r="BL3" s="755" t="s">
        <v>63</v>
      </c>
      <c r="BM3" s="757" t="s">
        <v>64</v>
      </c>
      <c r="BN3" s="757" t="s">
        <v>65</v>
      </c>
      <c r="BO3" s="757" t="s">
        <v>66</v>
      </c>
      <c r="BR3" s="759">
        <v>5</v>
      </c>
      <c r="BS3" s="759" t="s">
        <v>3</v>
      </c>
      <c r="BT3" s="727">
        <f>VLOOKUP(BR3,LISTA_OFERENTES,2,FALSE)</f>
        <v>0</v>
      </c>
      <c r="BU3" s="728"/>
      <c r="BV3" s="757" t="s">
        <v>77</v>
      </c>
      <c r="BW3" s="755" t="s">
        <v>266</v>
      </c>
      <c r="BX3" s="755" t="s">
        <v>267</v>
      </c>
      <c r="BY3" s="755" t="s">
        <v>63</v>
      </c>
      <c r="BZ3" s="757" t="s">
        <v>64</v>
      </c>
      <c r="CA3" s="757" t="s">
        <v>65</v>
      </c>
      <c r="CB3" s="757" t="s">
        <v>66</v>
      </c>
      <c r="CE3" s="759">
        <v>6</v>
      </c>
      <c r="CF3" s="759" t="s">
        <v>3</v>
      </c>
      <c r="CG3" s="727">
        <f>VLOOKUP(CE3,LISTA_OFERENTES,2,FALSE)</f>
        <v>0</v>
      </c>
      <c r="CH3" s="728"/>
      <c r="CI3" s="757" t="s">
        <v>77</v>
      </c>
      <c r="CJ3" s="755" t="s">
        <v>266</v>
      </c>
      <c r="CK3" s="755" t="s">
        <v>267</v>
      </c>
      <c r="CL3" s="755" t="s">
        <v>63</v>
      </c>
      <c r="CM3" s="757" t="s">
        <v>64</v>
      </c>
      <c r="CN3" s="757" t="s">
        <v>65</v>
      </c>
      <c r="CO3" s="757" t="s">
        <v>66</v>
      </c>
    </row>
    <row r="4" spans="2:93" ht="13.5" customHeight="1" thickTop="1" thickBot="1">
      <c r="I4" s="726"/>
      <c r="J4" s="726"/>
      <c r="K4" s="726"/>
      <c r="L4" s="730"/>
      <c r="M4" s="731"/>
      <c r="N4" s="731"/>
      <c r="O4" s="732"/>
      <c r="P4" s="722"/>
      <c r="Q4" s="722"/>
      <c r="R4" s="722"/>
      <c r="S4" s="722"/>
      <c r="T4" s="722"/>
      <c r="U4" s="722"/>
      <c r="V4" s="722"/>
      <c r="Y4" s="726"/>
      <c r="Z4" s="726"/>
      <c r="AA4" s="726"/>
      <c r="AB4" s="730"/>
      <c r="AC4" s="731"/>
      <c r="AD4" s="731"/>
      <c r="AE4" s="732"/>
      <c r="AF4" s="722"/>
      <c r="AG4" s="722"/>
      <c r="AH4" s="722"/>
      <c r="AI4" s="722"/>
      <c r="AJ4" s="722"/>
      <c r="AK4" s="722"/>
      <c r="AL4" s="722"/>
      <c r="AO4" s="726"/>
      <c r="AP4" s="726"/>
      <c r="AQ4" s="726"/>
      <c r="AR4" s="730"/>
      <c r="AS4" s="731"/>
      <c r="AT4" s="731"/>
      <c r="AU4" s="732"/>
      <c r="AV4" s="722"/>
      <c r="AW4" s="722"/>
      <c r="AX4" s="722"/>
      <c r="AY4" s="722"/>
      <c r="AZ4" s="722"/>
      <c r="BA4" s="722"/>
      <c r="BB4" s="722"/>
      <c r="BE4" s="760"/>
      <c r="BF4" s="760"/>
      <c r="BG4" s="761"/>
      <c r="BH4" s="762"/>
      <c r="BI4" s="758"/>
      <c r="BJ4" s="756"/>
      <c r="BK4" s="756"/>
      <c r="BL4" s="756"/>
      <c r="BM4" s="758"/>
      <c r="BN4" s="758"/>
      <c r="BO4" s="758"/>
      <c r="BR4" s="760"/>
      <c r="BS4" s="760"/>
      <c r="BT4" s="761"/>
      <c r="BU4" s="762"/>
      <c r="BV4" s="758"/>
      <c r="BW4" s="756"/>
      <c r="BX4" s="756"/>
      <c r="BY4" s="756"/>
      <c r="BZ4" s="758"/>
      <c r="CA4" s="758"/>
      <c r="CB4" s="758"/>
      <c r="CE4" s="760"/>
      <c r="CF4" s="760"/>
      <c r="CG4" s="761"/>
      <c r="CH4" s="762"/>
      <c r="CI4" s="758"/>
      <c r="CJ4" s="756"/>
      <c r="CK4" s="756"/>
      <c r="CL4" s="756"/>
      <c r="CM4" s="758"/>
      <c r="CN4" s="758"/>
      <c r="CO4" s="758"/>
    </row>
    <row r="5" spans="2:93" ht="13.5" customHeight="1" thickTop="1" thickBot="1">
      <c r="B5" s="773" t="s">
        <v>80</v>
      </c>
      <c r="C5" s="779" t="str">
        <f>'2_APERTURA DE SOBRES'!C4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D5" s="773" t="s">
        <v>4</v>
      </c>
      <c r="E5" s="773"/>
      <c r="F5" s="773"/>
      <c r="G5" s="773"/>
      <c r="I5" s="726" t="s">
        <v>80</v>
      </c>
      <c r="J5" s="743" t="str">
        <f>C5</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K5" s="743"/>
      <c r="L5" s="733" t="str">
        <f>VLOOKUP(I3,LISTA_OFERENTES,2,FALSE)</f>
        <v>MCAD TRAINING &amp; CONSULTING S.A.S.</v>
      </c>
      <c r="M5" s="734"/>
      <c r="N5" s="734"/>
      <c r="O5" s="735"/>
      <c r="P5" s="722"/>
      <c r="Q5" s="722"/>
      <c r="R5" s="722"/>
      <c r="S5" s="722"/>
      <c r="T5" s="722"/>
      <c r="U5" s="722"/>
      <c r="V5" s="722"/>
      <c r="Y5" s="726" t="s">
        <v>80</v>
      </c>
      <c r="Z5" s="743" t="str">
        <f>J5</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AA5" s="743"/>
      <c r="AB5" s="733" t="str">
        <f>VLOOKUP(Y3,LISTA_OFERENTES,2,FALSE)</f>
        <v>GOLD SYS</v>
      </c>
      <c r="AC5" s="734"/>
      <c r="AD5" s="734"/>
      <c r="AE5" s="735"/>
      <c r="AF5" s="722"/>
      <c r="AG5" s="722"/>
      <c r="AH5" s="722"/>
      <c r="AI5" s="722"/>
      <c r="AJ5" s="722"/>
      <c r="AK5" s="722"/>
      <c r="AL5" s="722"/>
      <c r="AO5" s="726" t="s">
        <v>80</v>
      </c>
      <c r="AP5" s="743" t="str">
        <f>Z5</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AQ5" s="743"/>
      <c r="AR5" s="733" t="str">
        <f>VLOOKUP(AO3,LISTA_OFERENTES,2,FALSE)</f>
        <v>CONTROLES EMPRESARIALES S.A.S.</v>
      </c>
      <c r="AS5" s="734"/>
      <c r="AT5" s="734"/>
      <c r="AU5" s="735"/>
      <c r="AV5" s="722"/>
      <c r="AW5" s="722"/>
      <c r="AX5" s="722"/>
      <c r="AY5" s="722"/>
      <c r="AZ5" s="722"/>
      <c r="BA5" s="722"/>
      <c r="BB5" s="722"/>
      <c r="BE5" s="727" t="s">
        <v>94</v>
      </c>
      <c r="BF5" s="764" t="s">
        <v>4</v>
      </c>
      <c r="BG5" s="765"/>
      <c r="BH5" s="765"/>
      <c r="BI5" s="758"/>
      <c r="BJ5" s="756"/>
      <c r="BK5" s="756"/>
      <c r="BL5" s="756"/>
      <c r="BM5" s="758"/>
      <c r="BN5" s="758"/>
      <c r="BO5" s="758"/>
      <c r="BR5" s="727" t="s">
        <v>94</v>
      </c>
      <c r="BS5" s="764" t="s">
        <v>4</v>
      </c>
      <c r="BT5" s="765"/>
      <c r="BU5" s="765"/>
      <c r="BV5" s="758"/>
      <c r="BW5" s="756"/>
      <c r="BX5" s="756"/>
      <c r="BY5" s="756"/>
      <c r="BZ5" s="758"/>
      <c r="CA5" s="758"/>
      <c r="CB5" s="758"/>
      <c r="CE5" s="727" t="s">
        <v>94</v>
      </c>
      <c r="CF5" s="764" t="s">
        <v>4</v>
      </c>
      <c r="CG5" s="765"/>
      <c r="CH5" s="765"/>
      <c r="CI5" s="758"/>
      <c r="CJ5" s="756"/>
      <c r="CK5" s="756"/>
      <c r="CL5" s="756"/>
      <c r="CM5" s="758"/>
      <c r="CN5" s="758"/>
      <c r="CO5" s="758"/>
    </row>
    <row r="6" spans="2:93" ht="12.75" customHeight="1" thickTop="1" thickBot="1">
      <c r="B6" s="774"/>
      <c r="C6" s="780"/>
      <c r="D6" s="774"/>
      <c r="E6" s="774"/>
      <c r="F6" s="774"/>
      <c r="G6" s="774"/>
      <c r="I6" s="726"/>
      <c r="J6" s="743"/>
      <c r="K6" s="743"/>
      <c r="L6" s="736"/>
      <c r="M6" s="737"/>
      <c r="N6" s="737"/>
      <c r="O6" s="738"/>
      <c r="P6" s="722"/>
      <c r="Q6" s="722"/>
      <c r="R6" s="722"/>
      <c r="S6" s="722"/>
      <c r="T6" s="722"/>
      <c r="U6" s="722"/>
      <c r="V6" s="722"/>
      <c r="Y6" s="726"/>
      <c r="Z6" s="743"/>
      <c r="AA6" s="743"/>
      <c r="AB6" s="736"/>
      <c r="AC6" s="737"/>
      <c r="AD6" s="737"/>
      <c r="AE6" s="738"/>
      <c r="AF6" s="722"/>
      <c r="AG6" s="722"/>
      <c r="AH6" s="722"/>
      <c r="AI6" s="722"/>
      <c r="AJ6" s="722"/>
      <c r="AK6" s="722"/>
      <c r="AL6" s="722"/>
      <c r="AO6" s="726"/>
      <c r="AP6" s="743"/>
      <c r="AQ6" s="743"/>
      <c r="AR6" s="736"/>
      <c r="AS6" s="737"/>
      <c r="AT6" s="737"/>
      <c r="AU6" s="738"/>
      <c r="AV6" s="722"/>
      <c r="AW6" s="722"/>
      <c r="AX6" s="722"/>
      <c r="AY6" s="722"/>
      <c r="AZ6" s="722"/>
      <c r="BA6" s="722"/>
      <c r="BB6" s="722"/>
      <c r="BE6" s="763"/>
      <c r="BF6" s="733" t="s">
        <v>104</v>
      </c>
      <c r="BG6" s="734"/>
      <c r="BH6" s="734"/>
      <c r="BI6" s="758"/>
      <c r="BJ6" s="756"/>
      <c r="BK6" s="756"/>
      <c r="BL6" s="756"/>
      <c r="BM6" s="758"/>
      <c r="BN6" s="758"/>
      <c r="BO6" s="758"/>
      <c r="BR6" s="763"/>
      <c r="BS6" s="733" t="s">
        <v>104</v>
      </c>
      <c r="BT6" s="734"/>
      <c r="BU6" s="734"/>
      <c r="BV6" s="758"/>
      <c r="BW6" s="756"/>
      <c r="BX6" s="756"/>
      <c r="BY6" s="756"/>
      <c r="BZ6" s="758"/>
      <c r="CA6" s="758"/>
      <c r="CB6" s="758"/>
      <c r="CE6" s="763"/>
      <c r="CF6" s="733" t="s">
        <v>104</v>
      </c>
      <c r="CG6" s="734"/>
      <c r="CH6" s="734"/>
      <c r="CI6" s="758"/>
      <c r="CJ6" s="756"/>
      <c r="CK6" s="756"/>
      <c r="CL6" s="756"/>
      <c r="CM6" s="758"/>
      <c r="CN6" s="758"/>
      <c r="CO6" s="758"/>
    </row>
    <row r="7" spans="2:93" ht="141.75" customHeight="1" thickTop="1" thickBot="1">
      <c r="B7" s="775"/>
      <c r="C7" s="781"/>
      <c r="D7" s="775"/>
      <c r="E7" s="775"/>
      <c r="F7" s="775"/>
      <c r="G7" s="775"/>
      <c r="I7" s="726"/>
      <c r="J7" s="743"/>
      <c r="K7" s="743"/>
      <c r="L7" s="739"/>
      <c r="M7" s="740"/>
      <c r="N7" s="740"/>
      <c r="O7" s="741"/>
      <c r="P7" s="722"/>
      <c r="Q7" s="722"/>
      <c r="R7" s="722"/>
      <c r="S7" s="722"/>
      <c r="T7" s="722"/>
      <c r="U7" s="722"/>
      <c r="V7" s="722"/>
      <c r="Y7" s="726"/>
      <c r="Z7" s="743"/>
      <c r="AA7" s="743"/>
      <c r="AB7" s="739"/>
      <c r="AC7" s="740"/>
      <c r="AD7" s="740"/>
      <c r="AE7" s="741"/>
      <c r="AF7" s="722"/>
      <c r="AG7" s="722"/>
      <c r="AH7" s="722"/>
      <c r="AI7" s="722"/>
      <c r="AJ7" s="722"/>
      <c r="AK7" s="722"/>
      <c r="AL7" s="722"/>
      <c r="AO7" s="726"/>
      <c r="AP7" s="743"/>
      <c r="AQ7" s="743"/>
      <c r="AR7" s="739"/>
      <c r="AS7" s="740"/>
      <c r="AT7" s="740"/>
      <c r="AU7" s="741"/>
      <c r="AV7" s="722"/>
      <c r="AW7" s="722"/>
      <c r="AX7" s="722"/>
      <c r="AY7" s="722"/>
      <c r="AZ7" s="722"/>
      <c r="BA7" s="722"/>
      <c r="BB7" s="722"/>
      <c r="BE7" s="763"/>
      <c r="BF7" s="736"/>
      <c r="BG7" s="737"/>
      <c r="BH7" s="737"/>
      <c r="BI7" s="758"/>
      <c r="BJ7" s="756"/>
      <c r="BK7" s="756"/>
      <c r="BL7" s="756"/>
      <c r="BM7" s="758"/>
      <c r="BN7" s="758"/>
      <c r="BO7" s="758"/>
      <c r="BR7" s="763"/>
      <c r="BS7" s="736"/>
      <c r="BT7" s="737"/>
      <c r="BU7" s="737"/>
      <c r="BV7" s="758"/>
      <c r="BW7" s="756"/>
      <c r="BX7" s="756"/>
      <c r="BY7" s="756"/>
      <c r="BZ7" s="758"/>
      <c r="CA7" s="758"/>
      <c r="CB7" s="758"/>
      <c r="CE7" s="763"/>
      <c r="CF7" s="736"/>
      <c r="CG7" s="737"/>
      <c r="CH7" s="737"/>
      <c r="CI7" s="758"/>
      <c r="CJ7" s="756"/>
      <c r="CK7" s="756"/>
      <c r="CL7" s="756"/>
      <c r="CM7" s="758"/>
      <c r="CN7" s="758"/>
      <c r="CO7" s="758"/>
    </row>
    <row r="8" spans="2:93" ht="16.5" thickTop="1" thickBot="1">
      <c r="AJ8" s="433"/>
      <c r="AZ8" s="433"/>
    </row>
    <row r="9" spans="2:93" ht="33" thickTop="1" thickBot="1">
      <c r="B9" s="428" t="s">
        <v>335</v>
      </c>
      <c r="C9" s="428" t="s">
        <v>336</v>
      </c>
      <c r="D9" s="429" t="s">
        <v>337</v>
      </c>
      <c r="E9" s="434" t="s">
        <v>338</v>
      </c>
      <c r="F9" s="428" t="s">
        <v>339</v>
      </c>
      <c r="G9" s="393" t="s">
        <v>340</v>
      </c>
      <c r="I9" s="428" t="s">
        <v>335</v>
      </c>
      <c r="J9" s="428" t="s">
        <v>336</v>
      </c>
      <c r="K9" s="429" t="s">
        <v>337</v>
      </c>
      <c r="L9" s="434" t="s">
        <v>338</v>
      </c>
      <c r="M9" s="428" t="s">
        <v>339</v>
      </c>
      <c r="N9" s="429" t="s">
        <v>340</v>
      </c>
      <c r="O9" s="475" t="s">
        <v>393</v>
      </c>
      <c r="P9" s="435"/>
      <c r="Q9" s="435"/>
      <c r="R9" s="435"/>
      <c r="S9" s="435"/>
      <c r="T9" s="436"/>
      <c r="U9" s="435"/>
      <c r="V9" s="435"/>
      <c r="Y9" s="472" t="s">
        <v>335</v>
      </c>
      <c r="Z9" s="472" t="s">
        <v>336</v>
      </c>
      <c r="AA9" s="473" t="s">
        <v>337</v>
      </c>
      <c r="AB9" s="434" t="s">
        <v>338</v>
      </c>
      <c r="AC9" s="472" t="s">
        <v>339</v>
      </c>
      <c r="AD9" s="473" t="s">
        <v>340</v>
      </c>
      <c r="AE9" s="475" t="s">
        <v>393</v>
      </c>
      <c r="AF9" s="435"/>
      <c r="AG9" s="435"/>
      <c r="AH9" s="435"/>
      <c r="AI9" s="435"/>
      <c r="AJ9" s="436"/>
      <c r="AK9" s="435"/>
      <c r="AL9" s="435"/>
      <c r="AO9" s="472" t="s">
        <v>335</v>
      </c>
      <c r="AP9" s="472" t="s">
        <v>336</v>
      </c>
      <c r="AQ9" s="473" t="s">
        <v>337</v>
      </c>
      <c r="AR9" s="434" t="s">
        <v>338</v>
      </c>
      <c r="AS9" s="472" t="s">
        <v>339</v>
      </c>
      <c r="AT9" s="473" t="s">
        <v>340</v>
      </c>
      <c r="AU9" s="475" t="s">
        <v>393</v>
      </c>
      <c r="AV9" s="435"/>
      <c r="AW9" s="435"/>
      <c r="AX9" s="435"/>
      <c r="AY9" s="435"/>
      <c r="AZ9" s="436"/>
      <c r="BA9" s="435"/>
      <c r="BB9" s="435"/>
      <c r="BE9" s="744" t="s">
        <v>255</v>
      </c>
      <c r="BF9" s="745"/>
      <c r="BG9" s="745"/>
      <c r="BH9" s="745"/>
      <c r="BI9" s="746"/>
      <c r="BJ9" s="747"/>
      <c r="BK9" s="747"/>
      <c r="BL9" s="747"/>
      <c r="BM9" s="747"/>
      <c r="BN9" s="747"/>
      <c r="BO9" s="748"/>
      <c r="BR9" s="744" t="s">
        <v>255</v>
      </c>
      <c r="BS9" s="745"/>
      <c r="BT9" s="745"/>
      <c r="BU9" s="745"/>
      <c r="BV9" s="746"/>
      <c r="BW9" s="747"/>
      <c r="BX9" s="747"/>
      <c r="BY9" s="747"/>
      <c r="BZ9" s="747"/>
      <c r="CA9" s="747"/>
      <c r="CB9" s="748"/>
      <c r="CE9" s="744" t="s">
        <v>255</v>
      </c>
      <c r="CF9" s="745"/>
      <c r="CG9" s="745"/>
      <c r="CH9" s="745"/>
      <c r="CI9" s="746"/>
      <c r="CJ9" s="747"/>
      <c r="CK9" s="747"/>
      <c r="CL9" s="747"/>
      <c r="CM9" s="747"/>
      <c r="CN9" s="747"/>
      <c r="CO9" s="748"/>
    </row>
    <row r="10" spans="2:93" ht="30.75" thickBot="1">
      <c r="B10" s="394">
        <v>1</v>
      </c>
      <c r="C10" s="395" t="s">
        <v>341</v>
      </c>
      <c r="D10" s="396" t="s">
        <v>342</v>
      </c>
      <c r="E10" s="437">
        <v>31</v>
      </c>
      <c r="F10" s="438">
        <v>0</v>
      </c>
      <c r="G10" s="397">
        <f>E10*F10</f>
        <v>0</v>
      </c>
      <c r="I10" s="394">
        <v>1</v>
      </c>
      <c r="J10" s="425" t="s">
        <v>341</v>
      </c>
      <c r="K10" s="426" t="s">
        <v>342</v>
      </c>
      <c r="L10" s="437">
        <v>31</v>
      </c>
      <c r="M10" s="438">
        <v>6043197.9720000001</v>
      </c>
      <c r="N10" s="430">
        <f>L10*M10</f>
        <v>187339137.132</v>
      </c>
      <c r="O10" s="476">
        <f>Tabla14[[#This Row],[PRECIO TOTAL]]/$M$19</f>
        <v>46834.784283000001</v>
      </c>
      <c r="P10" s="439">
        <f>IF(EXACT(VLOOKUP(I10,ACT_PRESUPUESTO,2,FALSE),J10),1,0)</f>
        <v>1</v>
      </c>
      <c r="Q10" s="439">
        <f>IF(EXACT(VLOOKUP(I10,ACT_PRESUPUESTO,3,FALSE),K10),1,0)</f>
        <v>1</v>
      </c>
      <c r="R10" s="439">
        <f>IF(EXACT(VLOOKUP(I10,ACT_PRESUPUESTO,4,FALSE),L10),1,0)</f>
        <v>1</v>
      </c>
      <c r="S10" s="439">
        <f>IF(M10=0,0,1)</f>
        <v>1</v>
      </c>
      <c r="T10" s="440">
        <f t="shared" ref="T10:T14" si="0">PRODUCT(P10:S10)</f>
        <v>1</v>
      </c>
      <c r="U10" s="478">
        <f t="shared" ref="U10:U13" si="1">ROUND(N10,0)</f>
        <v>187339137</v>
      </c>
      <c r="V10" s="479">
        <f t="shared" ref="V10:V13" si="2">+N10-U10</f>
        <v>0.13199999928474426</v>
      </c>
      <c r="Y10" s="431">
        <v>1</v>
      </c>
      <c r="Z10" s="425" t="s">
        <v>341</v>
      </c>
      <c r="AA10" s="426" t="s">
        <v>342</v>
      </c>
      <c r="AB10" s="437">
        <v>31</v>
      </c>
      <c r="AC10" s="438">
        <v>6890000</v>
      </c>
      <c r="AD10" s="430">
        <f>AB10*AC10</f>
        <v>213590000</v>
      </c>
      <c r="AE10" s="476">
        <f>Tabla12[[#This Row],[PRECIO TOTAL]]/$AC$19</f>
        <v>56715.347849176847</v>
      </c>
      <c r="AF10" s="439">
        <f>IF(EXACT(VLOOKUP(Y10,ACT_PRESUPUESTO,2,FALSE),Z10),1,0)</f>
        <v>1</v>
      </c>
      <c r="AG10" s="439">
        <f>IF(EXACT(VLOOKUP(Y10,ACT_PRESUPUESTO,3,FALSE),AA10),1,0)</f>
        <v>1</v>
      </c>
      <c r="AH10" s="439">
        <f>IF(EXACT(VLOOKUP(Y10,ACT_PRESUPUESTO,4,FALSE),AB10),1,0)</f>
        <v>1</v>
      </c>
      <c r="AI10" s="439">
        <f>IF(AC10=0,0,1)</f>
        <v>1</v>
      </c>
      <c r="AJ10" s="439">
        <f t="shared" ref="AJ10:AJ14" si="3">PRODUCT(AF10:AI10)</f>
        <v>1</v>
      </c>
      <c r="AK10" s="478">
        <f t="shared" ref="AK10:AK13" si="4">ROUND(AD10,0)</f>
        <v>213590000</v>
      </c>
      <c r="AL10" s="479">
        <f t="shared" ref="AL10:AL13" si="5">+AD10-AK10</f>
        <v>0</v>
      </c>
      <c r="AO10" s="431">
        <v>1</v>
      </c>
      <c r="AP10" s="425" t="s">
        <v>341</v>
      </c>
      <c r="AQ10" s="426" t="s">
        <v>342</v>
      </c>
      <c r="AR10" s="437">
        <v>31</v>
      </c>
      <c r="AS10" s="438">
        <v>6850952.1299999999</v>
      </c>
      <c r="AT10" s="430">
        <f>AR10*AS10</f>
        <v>212379516.03</v>
      </c>
      <c r="AU10" s="476">
        <f>Tabla15[[#This Row],[PRECIO TOTAL]]/$AS$19</f>
        <v>55163.510657142855</v>
      </c>
      <c r="AV10" s="439">
        <f>IF(EXACT(VLOOKUP(AO10,ACT_PRESUPUESTO,2,FALSE),AP10),1,0)</f>
        <v>1</v>
      </c>
      <c r="AW10" s="439">
        <f>IF(EXACT(VLOOKUP(AO10,ACT_PRESUPUESTO,3,FALSE),AQ10),1,0)</f>
        <v>1</v>
      </c>
      <c r="AX10" s="439">
        <f>IF(EXACT(VLOOKUP(AO10,ACT_PRESUPUESTO,4,FALSE),AR10),1,0)</f>
        <v>1</v>
      </c>
      <c r="AY10" s="439">
        <f>IF(AS10=0,0,1)</f>
        <v>1</v>
      </c>
      <c r="AZ10" s="440">
        <f t="shared" ref="AZ10:AZ14" si="6">PRODUCT(AV10:AY10)</f>
        <v>1</v>
      </c>
      <c r="BA10" s="478">
        <f t="shared" ref="BA10:BA13" si="7">ROUND(AT10,0)</f>
        <v>212379516</v>
      </c>
      <c r="BB10" s="479">
        <f t="shared" ref="BB10:BB13" si="8">+AT10-BA10</f>
        <v>3.0000001192092896E-2</v>
      </c>
      <c r="BE10" s="744" t="s">
        <v>256</v>
      </c>
      <c r="BF10" s="745"/>
      <c r="BG10" s="745"/>
      <c r="BH10" s="745"/>
      <c r="BI10" s="749"/>
      <c r="BJ10" s="750"/>
      <c r="BK10" s="750"/>
      <c r="BL10" s="750"/>
      <c r="BM10" s="750"/>
      <c r="BN10" s="750"/>
      <c r="BO10" s="751"/>
      <c r="BR10" s="744" t="s">
        <v>256</v>
      </c>
      <c r="BS10" s="745"/>
      <c r="BT10" s="745"/>
      <c r="BU10" s="745"/>
      <c r="BV10" s="749"/>
      <c r="BW10" s="750"/>
      <c r="BX10" s="750"/>
      <c r="BY10" s="750"/>
      <c r="BZ10" s="750"/>
      <c r="CA10" s="750"/>
      <c r="CB10" s="751"/>
      <c r="CE10" s="744" t="s">
        <v>256</v>
      </c>
      <c r="CF10" s="745"/>
      <c r="CG10" s="745"/>
      <c r="CH10" s="745"/>
      <c r="CI10" s="749"/>
      <c r="CJ10" s="750"/>
      <c r="CK10" s="750"/>
      <c r="CL10" s="750"/>
      <c r="CM10" s="750"/>
      <c r="CN10" s="750"/>
      <c r="CO10" s="751"/>
    </row>
    <row r="11" spans="2:93" ht="30.75" thickBot="1">
      <c r="B11" s="394">
        <v>2</v>
      </c>
      <c r="C11" s="395" t="s">
        <v>343</v>
      </c>
      <c r="D11" s="396" t="s">
        <v>342</v>
      </c>
      <c r="E11" s="437">
        <v>19</v>
      </c>
      <c r="F11" s="438">
        <v>0</v>
      </c>
      <c r="G11" s="397">
        <f>E11*F11</f>
        <v>0</v>
      </c>
      <c r="I11" s="394">
        <v>2</v>
      </c>
      <c r="J11" s="425" t="s">
        <v>343</v>
      </c>
      <c r="K11" s="426" t="s">
        <v>342</v>
      </c>
      <c r="L11" s="437">
        <v>19</v>
      </c>
      <c r="M11" s="438">
        <v>989030.28</v>
      </c>
      <c r="N11" s="430">
        <f>L11*M11</f>
        <v>18791575.32</v>
      </c>
      <c r="O11" s="476">
        <f>Tabla14[[#This Row],[PRECIO TOTAL]]/$M$19</f>
        <v>4697.89383</v>
      </c>
      <c r="P11" s="439">
        <f>IF(EXACT(VLOOKUP(I11,ACT_PRESUPUESTO,2,FALSE),J11),1,0)</f>
        <v>1</v>
      </c>
      <c r="Q11" s="439">
        <f>IF(EXACT(VLOOKUP(I11,ACT_PRESUPUESTO,3,FALSE),K11),1,0)</f>
        <v>1</v>
      </c>
      <c r="R11" s="439">
        <f>IF(EXACT(VLOOKUP(I11,ACT_PRESUPUESTO,4,FALSE),L11),1,0)</f>
        <v>1</v>
      </c>
      <c r="S11" s="439">
        <f t="shared" ref="S11:S14" si="9">IF(M11=0,0,1)</f>
        <v>1</v>
      </c>
      <c r="T11" s="440">
        <f t="shared" si="0"/>
        <v>1</v>
      </c>
      <c r="U11" s="478">
        <f t="shared" si="1"/>
        <v>18791575</v>
      </c>
      <c r="V11" s="479">
        <f t="shared" si="2"/>
        <v>0.32000000029802322</v>
      </c>
      <c r="Y11" s="431">
        <v>2</v>
      </c>
      <c r="Z11" s="425" t="s">
        <v>343</v>
      </c>
      <c r="AA11" s="426" t="s">
        <v>342</v>
      </c>
      <c r="AB11" s="437">
        <v>19</v>
      </c>
      <c r="AC11" s="438">
        <v>1125000</v>
      </c>
      <c r="AD11" s="430">
        <f>AB11*AC11</f>
        <v>21375000</v>
      </c>
      <c r="AE11" s="476">
        <f>Tabla12[[#This Row],[PRECIO TOTAL]]/$AC$19</f>
        <v>5675.7833244822095</v>
      </c>
      <c r="AF11" s="439">
        <f>IF(EXACT(VLOOKUP(Y11,ACT_PRESUPUESTO,2,FALSE),Z11),1,0)</f>
        <v>1</v>
      </c>
      <c r="AG11" s="439">
        <f>IF(EXACT(VLOOKUP(Y11,ACT_PRESUPUESTO,3,FALSE),AA11),1,0)</f>
        <v>1</v>
      </c>
      <c r="AH11" s="439">
        <f>IF(EXACT(VLOOKUP(Y11,ACT_PRESUPUESTO,4,FALSE),AB11),1,0)</f>
        <v>1</v>
      </c>
      <c r="AI11" s="439">
        <f t="shared" ref="AI11:AI14" si="10">IF(AC11=0,0,1)</f>
        <v>1</v>
      </c>
      <c r="AJ11" s="439">
        <f t="shared" si="3"/>
        <v>1</v>
      </c>
      <c r="AK11" s="478">
        <f t="shared" si="4"/>
        <v>21375000</v>
      </c>
      <c r="AL11" s="479">
        <f t="shared" si="5"/>
        <v>0</v>
      </c>
      <c r="AO11" s="431">
        <v>2</v>
      </c>
      <c r="AP11" s="425" t="s">
        <v>343</v>
      </c>
      <c r="AQ11" s="426" t="s">
        <v>342</v>
      </c>
      <c r="AR11" s="437">
        <v>19</v>
      </c>
      <c r="AS11" s="438">
        <v>1122438.83</v>
      </c>
      <c r="AT11" s="430">
        <f>AR11*AS11</f>
        <v>21326337.770000003</v>
      </c>
      <c r="AU11" s="476">
        <f>Tabla15[[#This Row],[PRECIO TOTAL]]/$AS$19</f>
        <v>5539.3085116883121</v>
      </c>
      <c r="AV11" s="439">
        <f>IF(EXACT(VLOOKUP(AO11,ACT_PRESUPUESTO,2,FALSE),AP11),1,0)</f>
        <v>1</v>
      </c>
      <c r="AW11" s="439">
        <f>IF(EXACT(VLOOKUP(AO11,ACT_PRESUPUESTO,3,FALSE),AQ11),1,0)</f>
        <v>1</v>
      </c>
      <c r="AX11" s="439">
        <f>IF(EXACT(VLOOKUP(AO11,ACT_PRESUPUESTO,4,FALSE),AR11),1,0)</f>
        <v>1</v>
      </c>
      <c r="AY11" s="439">
        <f t="shared" ref="AY11:AY14" si="11">IF(AS11=0,0,1)</f>
        <v>1</v>
      </c>
      <c r="AZ11" s="440">
        <f t="shared" si="6"/>
        <v>1</v>
      </c>
      <c r="BA11" s="478">
        <f t="shared" si="7"/>
        <v>21326338</v>
      </c>
      <c r="BB11" s="479">
        <f t="shared" si="8"/>
        <v>-0.22999999672174454</v>
      </c>
      <c r="BE11" s="744" t="s">
        <v>257</v>
      </c>
      <c r="BF11" s="745"/>
      <c r="BG11" s="745"/>
      <c r="BH11" s="745"/>
      <c r="BI11" s="749"/>
      <c r="BJ11" s="750"/>
      <c r="BK11" s="750"/>
      <c r="BL11" s="750"/>
      <c r="BM11" s="750"/>
      <c r="BN11" s="750"/>
      <c r="BO11" s="751"/>
      <c r="BR11" s="744" t="s">
        <v>257</v>
      </c>
      <c r="BS11" s="745"/>
      <c r="BT11" s="745"/>
      <c r="BU11" s="745"/>
      <c r="BV11" s="749"/>
      <c r="BW11" s="750"/>
      <c r="BX11" s="750"/>
      <c r="BY11" s="750"/>
      <c r="BZ11" s="750"/>
      <c r="CA11" s="750"/>
      <c r="CB11" s="751"/>
      <c r="CE11" s="744" t="s">
        <v>257</v>
      </c>
      <c r="CF11" s="745"/>
      <c r="CG11" s="745"/>
      <c r="CH11" s="745"/>
      <c r="CI11" s="749"/>
      <c r="CJ11" s="750"/>
      <c r="CK11" s="750"/>
      <c r="CL11" s="750"/>
      <c r="CM11" s="750"/>
      <c r="CN11" s="750"/>
      <c r="CO11" s="751"/>
    </row>
    <row r="12" spans="2:93" ht="16.5" customHeight="1" thickBot="1">
      <c r="B12" s="394">
        <v>3</v>
      </c>
      <c r="C12" s="395" t="s">
        <v>344</v>
      </c>
      <c r="D12" s="396" t="s">
        <v>342</v>
      </c>
      <c r="E12" s="437">
        <v>1</v>
      </c>
      <c r="F12" s="438">
        <v>0</v>
      </c>
      <c r="G12" s="397">
        <f>E12*F12</f>
        <v>0</v>
      </c>
      <c r="I12" s="394">
        <v>3</v>
      </c>
      <c r="J12" s="425" t="s">
        <v>344</v>
      </c>
      <c r="K12" s="426" t="s">
        <v>342</v>
      </c>
      <c r="L12" s="437">
        <v>1</v>
      </c>
      <c r="M12" s="438">
        <v>5125265.34</v>
      </c>
      <c r="N12" s="430">
        <f>L12*M12</f>
        <v>5125265.34</v>
      </c>
      <c r="O12" s="476">
        <f>Tabla14[[#This Row],[PRECIO TOTAL]]/$M$19</f>
        <v>1281.316335</v>
      </c>
      <c r="P12" s="439">
        <f>IF(EXACT(VLOOKUP(I12,ACT_PRESUPUESTO,2,FALSE),J12),1,0)</f>
        <v>1</v>
      </c>
      <c r="Q12" s="439">
        <f>IF(EXACT(VLOOKUP(I12,ACT_PRESUPUESTO,3,FALSE),K12),1,0)</f>
        <v>1</v>
      </c>
      <c r="R12" s="439">
        <f>IF(EXACT(VLOOKUP(I12,ACT_PRESUPUESTO,4,FALSE),L12),1,0)</f>
        <v>1</v>
      </c>
      <c r="S12" s="439">
        <f t="shared" si="9"/>
        <v>1</v>
      </c>
      <c r="T12" s="440">
        <f t="shared" si="0"/>
        <v>1</v>
      </c>
      <c r="U12" s="478">
        <f t="shared" si="1"/>
        <v>5125265</v>
      </c>
      <c r="V12" s="479">
        <f t="shared" si="2"/>
        <v>0.33999999985098839</v>
      </c>
      <c r="Y12" s="431">
        <v>3</v>
      </c>
      <c r="Z12" s="425" t="s">
        <v>344</v>
      </c>
      <c r="AA12" s="426" t="s">
        <v>342</v>
      </c>
      <c r="AB12" s="437">
        <v>1</v>
      </c>
      <c r="AC12" s="438">
        <v>5840000</v>
      </c>
      <c r="AD12" s="430">
        <f>AB12*AC12</f>
        <v>5840000</v>
      </c>
      <c r="AE12" s="476">
        <f>Tabla12[[#This Row],[PRECIO TOTAL]]/$AC$19</f>
        <v>1550.7169410515135</v>
      </c>
      <c r="AF12" s="439">
        <f>IF(EXACT(VLOOKUP(Y12,ACT_PRESUPUESTO,2,FALSE),Z12),1,0)</f>
        <v>1</v>
      </c>
      <c r="AG12" s="439">
        <f>IF(EXACT(VLOOKUP(Y12,ACT_PRESUPUESTO,3,FALSE),AA12),1,0)</f>
        <v>1</v>
      </c>
      <c r="AH12" s="439">
        <f>IF(EXACT(VLOOKUP(Y12,ACT_PRESUPUESTO,4,FALSE),AB12),1,0)</f>
        <v>1</v>
      </c>
      <c r="AI12" s="439">
        <f t="shared" si="10"/>
        <v>1</v>
      </c>
      <c r="AJ12" s="439">
        <f t="shared" si="3"/>
        <v>1</v>
      </c>
      <c r="AK12" s="478">
        <f t="shared" si="4"/>
        <v>5840000</v>
      </c>
      <c r="AL12" s="479">
        <f t="shared" si="5"/>
        <v>0</v>
      </c>
      <c r="AO12" s="431">
        <v>3</v>
      </c>
      <c r="AP12" s="425" t="s">
        <v>344</v>
      </c>
      <c r="AQ12" s="426" t="s">
        <v>342</v>
      </c>
      <c r="AR12" s="437">
        <v>1</v>
      </c>
      <c r="AS12" s="438">
        <v>5815138.2999999998</v>
      </c>
      <c r="AT12" s="430">
        <f>AR12*AS12</f>
        <v>5815138.2999999998</v>
      </c>
      <c r="AU12" s="476">
        <f>Tabla15[[#This Row],[PRECIO TOTAL]]/$AS$19</f>
        <v>1510.4255324675323</v>
      </c>
      <c r="AV12" s="439">
        <f>IF(EXACT(VLOOKUP(AO12,ACT_PRESUPUESTO,2,FALSE),AP12),1,0)</f>
        <v>1</v>
      </c>
      <c r="AW12" s="439">
        <f>IF(EXACT(VLOOKUP(AO12,ACT_PRESUPUESTO,3,FALSE),AQ12),1,0)</f>
        <v>1</v>
      </c>
      <c r="AX12" s="439">
        <f>IF(EXACT(VLOOKUP(AO12,ACT_PRESUPUESTO,4,FALSE),AR12),1,0)</f>
        <v>1</v>
      </c>
      <c r="AY12" s="439">
        <f t="shared" si="11"/>
        <v>1</v>
      </c>
      <c r="AZ12" s="440">
        <f t="shared" si="6"/>
        <v>1</v>
      </c>
      <c r="BA12" s="478">
        <f t="shared" si="7"/>
        <v>5815138</v>
      </c>
      <c r="BB12" s="479">
        <f t="shared" si="8"/>
        <v>0.29999999981373549</v>
      </c>
      <c r="BE12" s="744" t="s">
        <v>258</v>
      </c>
      <c r="BF12" s="745"/>
      <c r="BG12" s="745"/>
      <c r="BH12" s="745"/>
      <c r="BI12" s="749"/>
      <c r="BJ12" s="750"/>
      <c r="BK12" s="750"/>
      <c r="BL12" s="750"/>
      <c r="BM12" s="750"/>
      <c r="BN12" s="750"/>
      <c r="BO12" s="751"/>
      <c r="BR12" s="744" t="s">
        <v>258</v>
      </c>
      <c r="BS12" s="745"/>
      <c r="BT12" s="745"/>
      <c r="BU12" s="745"/>
      <c r="BV12" s="749"/>
      <c r="BW12" s="750"/>
      <c r="BX12" s="750"/>
      <c r="BY12" s="750"/>
      <c r="BZ12" s="750"/>
      <c r="CA12" s="750"/>
      <c r="CB12" s="751"/>
      <c r="CE12" s="744" t="s">
        <v>258</v>
      </c>
      <c r="CF12" s="745"/>
      <c r="CG12" s="745"/>
      <c r="CH12" s="745"/>
      <c r="CI12" s="749"/>
      <c r="CJ12" s="750"/>
      <c r="CK12" s="750"/>
      <c r="CL12" s="750"/>
      <c r="CM12" s="750"/>
      <c r="CN12" s="750"/>
      <c r="CO12" s="751"/>
    </row>
    <row r="13" spans="2:93" ht="16.5" thickBot="1">
      <c r="B13" s="394">
        <v>4</v>
      </c>
      <c r="C13" s="395" t="s">
        <v>345</v>
      </c>
      <c r="D13" s="396" t="s">
        <v>342</v>
      </c>
      <c r="E13" s="437">
        <v>2</v>
      </c>
      <c r="F13" s="438">
        <v>0</v>
      </c>
      <c r="G13" s="397">
        <f>E13*F13</f>
        <v>0</v>
      </c>
      <c r="I13" s="394">
        <v>4</v>
      </c>
      <c r="J13" s="425" t="s">
        <v>345</v>
      </c>
      <c r="K13" s="426" t="s">
        <v>342</v>
      </c>
      <c r="L13" s="437">
        <v>2</v>
      </c>
      <c r="M13" s="438">
        <v>1925496.6570000001</v>
      </c>
      <c r="N13" s="430">
        <f>L13*M13</f>
        <v>3850993.3140000002</v>
      </c>
      <c r="O13" s="476">
        <f>Tabla14[[#This Row],[PRECIO TOTAL]]/$M$19</f>
        <v>962.74832850000007</v>
      </c>
      <c r="P13" s="439">
        <f>IF(EXACT(VLOOKUP(I13,ACT_PRESUPUESTO,2,FALSE),J13),1,0)</f>
        <v>1</v>
      </c>
      <c r="Q13" s="439">
        <f>IF(EXACT(VLOOKUP(I13,ACT_PRESUPUESTO,3,FALSE),K13),1,0)</f>
        <v>1</v>
      </c>
      <c r="R13" s="439">
        <f>IF(EXACT(VLOOKUP(I13,ACT_PRESUPUESTO,4,FALSE),L13),1,0)</f>
        <v>1</v>
      </c>
      <c r="S13" s="439">
        <f t="shared" si="9"/>
        <v>1</v>
      </c>
      <c r="T13" s="440">
        <f t="shared" si="0"/>
        <v>1</v>
      </c>
      <c r="U13" s="478">
        <f t="shared" si="1"/>
        <v>3850993</v>
      </c>
      <c r="V13" s="479">
        <f t="shared" si="2"/>
        <v>0.31400000024586916</v>
      </c>
      <c r="Y13" s="431">
        <v>4</v>
      </c>
      <c r="Z13" s="425" t="s">
        <v>345</v>
      </c>
      <c r="AA13" s="426" t="s">
        <v>342</v>
      </c>
      <c r="AB13" s="437">
        <v>2</v>
      </c>
      <c r="AC13" s="438">
        <v>2194000</v>
      </c>
      <c r="AD13" s="430">
        <f>AB13*AC13</f>
        <v>4388000</v>
      </c>
      <c r="AE13" s="476">
        <f>Tabla12[[#This Row],[PRECIO TOTAL]]/$AC$19</f>
        <v>1165.1619755708975</v>
      </c>
      <c r="AF13" s="439">
        <f>IF(EXACT(VLOOKUP(Y13,ACT_PRESUPUESTO,2,FALSE),Z13),1,0)</f>
        <v>1</v>
      </c>
      <c r="AG13" s="439">
        <f>IF(EXACT(VLOOKUP(Y13,ACT_PRESUPUESTO,3,FALSE),AA13),1,0)</f>
        <v>1</v>
      </c>
      <c r="AH13" s="439">
        <f>IF(EXACT(VLOOKUP(Y13,ACT_PRESUPUESTO,4,FALSE),AB13),1,0)</f>
        <v>1</v>
      </c>
      <c r="AI13" s="439">
        <f t="shared" si="10"/>
        <v>1</v>
      </c>
      <c r="AJ13" s="439">
        <f t="shared" si="3"/>
        <v>1</v>
      </c>
      <c r="AK13" s="478">
        <f t="shared" si="4"/>
        <v>4388000</v>
      </c>
      <c r="AL13" s="479">
        <f t="shared" si="5"/>
        <v>0</v>
      </c>
      <c r="AO13" s="431">
        <v>4</v>
      </c>
      <c r="AP13" s="425" t="s">
        <v>345</v>
      </c>
      <c r="AQ13" s="426" t="s">
        <v>342</v>
      </c>
      <c r="AR13" s="437">
        <v>2</v>
      </c>
      <c r="AS13" s="438">
        <v>2180656.38</v>
      </c>
      <c r="AT13" s="430">
        <f>AR13*AS13</f>
        <v>4361312.76</v>
      </c>
      <c r="AU13" s="476">
        <f>Tabla15[[#This Row],[PRECIO TOTAL]]/$AS$19</f>
        <v>1132.808509090909</v>
      </c>
      <c r="AV13" s="439">
        <f>IF(EXACT(VLOOKUP(AO13,ACT_PRESUPUESTO,2,FALSE),AP13),1,0)</f>
        <v>1</v>
      </c>
      <c r="AW13" s="439">
        <f>IF(EXACT(VLOOKUP(AO13,ACT_PRESUPUESTO,3,FALSE),AQ13),1,0)</f>
        <v>1</v>
      </c>
      <c r="AX13" s="439">
        <f>IF(EXACT(VLOOKUP(AO13,ACT_PRESUPUESTO,4,FALSE),AR13),1,0)</f>
        <v>1</v>
      </c>
      <c r="AY13" s="439">
        <f t="shared" si="11"/>
        <v>1</v>
      </c>
      <c r="AZ13" s="440">
        <f t="shared" si="6"/>
        <v>1</v>
      </c>
      <c r="BA13" s="478">
        <f t="shared" si="7"/>
        <v>4361313</v>
      </c>
      <c r="BB13" s="479">
        <f t="shared" si="8"/>
        <v>-0.24000000022351742</v>
      </c>
      <c r="BE13" s="398" t="s">
        <v>259</v>
      </c>
      <c r="BF13" s="398" t="s">
        <v>260</v>
      </c>
      <c r="BG13" s="398" t="s">
        <v>261</v>
      </c>
      <c r="BH13" s="424" t="s">
        <v>2</v>
      </c>
      <c r="BI13" s="752"/>
      <c r="BJ13" s="753"/>
      <c r="BK13" s="753"/>
      <c r="BL13" s="753"/>
      <c r="BM13" s="753"/>
      <c r="BN13" s="753"/>
      <c r="BO13" s="754"/>
      <c r="BR13" s="398" t="s">
        <v>259</v>
      </c>
      <c r="BS13" s="398" t="s">
        <v>260</v>
      </c>
      <c r="BT13" s="398" t="s">
        <v>261</v>
      </c>
      <c r="BU13" s="424" t="s">
        <v>2</v>
      </c>
      <c r="BV13" s="752"/>
      <c r="BW13" s="753"/>
      <c r="BX13" s="753"/>
      <c r="BY13" s="753"/>
      <c r="BZ13" s="753"/>
      <c r="CA13" s="753"/>
      <c r="CB13" s="754"/>
      <c r="CE13" s="398" t="s">
        <v>259</v>
      </c>
      <c r="CF13" s="398" t="s">
        <v>260</v>
      </c>
      <c r="CG13" s="398" t="s">
        <v>261</v>
      </c>
      <c r="CH13" s="424" t="s">
        <v>2</v>
      </c>
      <c r="CI13" s="752"/>
      <c r="CJ13" s="753"/>
      <c r="CK13" s="753"/>
      <c r="CL13" s="753"/>
      <c r="CM13" s="753"/>
      <c r="CN13" s="753"/>
      <c r="CO13" s="754"/>
    </row>
    <row r="14" spans="2:93" ht="31.5" thickTop="1" thickBot="1">
      <c r="B14" s="394">
        <v>5</v>
      </c>
      <c r="C14" s="395" t="s">
        <v>346</v>
      </c>
      <c r="D14" s="396" t="s">
        <v>342</v>
      </c>
      <c r="E14" s="437">
        <v>2</v>
      </c>
      <c r="F14" s="438">
        <v>0</v>
      </c>
      <c r="G14" s="397">
        <f>E14*F14</f>
        <v>0</v>
      </c>
      <c r="I14" s="394">
        <v>5</v>
      </c>
      <c r="J14" s="425" t="s">
        <v>346</v>
      </c>
      <c r="K14" s="426" t="s">
        <v>342</v>
      </c>
      <c r="L14" s="437">
        <v>2</v>
      </c>
      <c r="M14" s="438">
        <v>6786432.1980000008</v>
      </c>
      <c r="N14" s="430">
        <f>L14*M14</f>
        <v>13572864.396000002</v>
      </c>
      <c r="O14" s="476">
        <f>Tabla14[[#This Row],[PRECIO TOTAL]]/$M$19</f>
        <v>3393.2160990000002</v>
      </c>
      <c r="P14" s="439">
        <f>IF(EXACT(VLOOKUP(I14,ACT_PRESUPUESTO,2,FALSE),J14),1,0)</f>
        <v>1</v>
      </c>
      <c r="Q14" s="439">
        <f>IF(EXACT(VLOOKUP(I14,ACT_PRESUPUESTO,3,FALSE),K14),1,0)</f>
        <v>1</v>
      </c>
      <c r="R14" s="439">
        <f>IF(EXACT(VLOOKUP(I14,ACT_PRESUPUESTO,4,FALSE),L14),1,0)</f>
        <v>1</v>
      </c>
      <c r="S14" s="439">
        <f t="shared" si="9"/>
        <v>1</v>
      </c>
      <c r="T14" s="440">
        <f t="shared" si="0"/>
        <v>1</v>
      </c>
      <c r="U14" s="478">
        <f>ROUND(N14,0)</f>
        <v>13572864</v>
      </c>
      <c r="V14" s="479">
        <f>+N14-U14</f>
        <v>0.39600000157952309</v>
      </c>
      <c r="Y14" s="431">
        <v>5</v>
      </c>
      <c r="Z14" s="425" t="s">
        <v>346</v>
      </c>
      <c r="AA14" s="426" t="s">
        <v>342</v>
      </c>
      <c r="AB14" s="437">
        <v>2</v>
      </c>
      <c r="AC14" s="438">
        <v>7720000</v>
      </c>
      <c r="AD14" s="430">
        <f>AB14*AC14</f>
        <v>15440000</v>
      </c>
      <c r="AE14" s="476">
        <f>Tabla12[[#This Row],[PRECIO TOTAL]]/$AC$19</f>
        <v>4099.8406797663301</v>
      </c>
      <c r="AF14" s="439">
        <f>IF(EXACT(VLOOKUP(Y14,ACT_PRESUPUESTO,2,FALSE),Z14),1,0)</f>
        <v>1</v>
      </c>
      <c r="AG14" s="439">
        <f>IF(EXACT(VLOOKUP(Y14,ACT_PRESUPUESTO,3,FALSE),AA14),1,0)</f>
        <v>1</v>
      </c>
      <c r="AH14" s="439">
        <f>IF(EXACT(VLOOKUP(Y14,ACT_PRESUPUESTO,4,FALSE),AB14),1,0)</f>
        <v>1</v>
      </c>
      <c r="AI14" s="439">
        <f t="shared" si="10"/>
        <v>1</v>
      </c>
      <c r="AJ14" s="439">
        <f t="shared" si="3"/>
        <v>1</v>
      </c>
      <c r="AK14" s="478">
        <f>ROUND(AD14,0)</f>
        <v>15440000</v>
      </c>
      <c r="AL14" s="479">
        <f>+AD14-AK14</f>
        <v>0</v>
      </c>
      <c r="AO14" s="431">
        <v>5</v>
      </c>
      <c r="AP14" s="425" t="s">
        <v>346</v>
      </c>
      <c r="AQ14" s="426" t="s">
        <v>342</v>
      </c>
      <c r="AR14" s="437">
        <v>2</v>
      </c>
      <c r="AS14" s="438">
        <v>7757586.1699999999</v>
      </c>
      <c r="AT14" s="430">
        <f>AR14*AS14</f>
        <v>15515172.34</v>
      </c>
      <c r="AU14" s="476">
        <f>Tabla15[[#This Row],[PRECIO TOTAL]]/$AS$19</f>
        <v>4029.9148935064936</v>
      </c>
      <c r="AV14" s="439">
        <f>IF(EXACT(VLOOKUP(AO14,ACT_PRESUPUESTO,2,FALSE),AP14),1,0)</f>
        <v>1</v>
      </c>
      <c r="AW14" s="439">
        <f>IF(EXACT(VLOOKUP(AO14,ACT_PRESUPUESTO,3,FALSE),AQ14),1,0)</f>
        <v>1</v>
      </c>
      <c r="AX14" s="439">
        <f>IF(EXACT(VLOOKUP(AO14,ACT_PRESUPUESTO,4,FALSE),AR14),1,0)</f>
        <v>1</v>
      </c>
      <c r="AY14" s="439">
        <f t="shared" si="11"/>
        <v>1</v>
      </c>
      <c r="AZ14" s="440">
        <f t="shared" si="6"/>
        <v>1</v>
      </c>
      <c r="BA14" s="478">
        <f>ROUND(AT14,0)</f>
        <v>15515172</v>
      </c>
      <c r="BB14" s="479">
        <f>+AT14-BA14</f>
        <v>0.33999999985098839</v>
      </c>
      <c r="BE14" s="399" t="s">
        <v>262</v>
      </c>
      <c r="BF14" s="400">
        <v>353741956</v>
      </c>
      <c r="BG14" s="400">
        <v>67210972</v>
      </c>
      <c r="BH14" s="401">
        <v>420952928</v>
      </c>
      <c r="BI14" s="443" t="e">
        <f t="shared" ref="BI14:BI17" si="12">IF(EXACT(VLOOKUP(BE14,ACT_PRESUPUESTO,1,FALSE),BE14),1,0)</f>
        <v>#N/A</v>
      </c>
      <c r="BJ14" s="444">
        <f>IF(BF14=0,0,1)</f>
        <v>1</v>
      </c>
      <c r="BK14" s="444">
        <f>IF(BG14=0,0,1)</f>
        <v>1</v>
      </c>
      <c r="BL14" s="444">
        <f>IF(BH14=0,0,1)</f>
        <v>1</v>
      </c>
      <c r="BM14" s="445" t="e">
        <f>PRODUCT(BI14:BL14)</f>
        <v>#N/A</v>
      </c>
      <c r="BN14" s="446">
        <f>ROUND(BH14,0)</f>
        <v>420952928</v>
      </c>
      <c r="BO14" s="447">
        <f>+BH14-BN14</f>
        <v>0</v>
      </c>
      <c r="BR14" s="399" t="s">
        <v>262</v>
      </c>
      <c r="BS14" s="400">
        <v>177905897</v>
      </c>
      <c r="BT14" s="400">
        <v>33802120</v>
      </c>
      <c r="BU14" s="401">
        <v>211708017</v>
      </c>
      <c r="BV14" s="443" t="e">
        <f t="shared" ref="BV14:BV17" si="13">IF(EXACT(VLOOKUP(BR14,ACT_PRESUPUESTO,1,FALSE),BR14),1,0)</f>
        <v>#N/A</v>
      </c>
      <c r="BW14" s="444">
        <f>IF(BS14=0,0,1)</f>
        <v>1</v>
      </c>
      <c r="BX14" s="444">
        <f>IF(BT14=0,0,1)</f>
        <v>1</v>
      </c>
      <c r="BY14" s="444">
        <f>IF(BU14=0,0,1)</f>
        <v>1</v>
      </c>
      <c r="BZ14" s="445" t="e">
        <f>PRODUCT(BV14:BY14)</f>
        <v>#N/A</v>
      </c>
      <c r="CA14" s="446">
        <f>ROUND(BU14,0)</f>
        <v>211708017</v>
      </c>
      <c r="CB14" s="447">
        <f>+BU14-CA14</f>
        <v>0</v>
      </c>
      <c r="CE14" s="399" t="s">
        <v>262</v>
      </c>
      <c r="CF14" s="400">
        <v>269751517</v>
      </c>
      <c r="CG14" s="400">
        <v>51252788</v>
      </c>
      <c r="CH14" s="401">
        <v>321004306</v>
      </c>
      <c r="CI14" s="443" t="e">
        <f t="shared" ref="CI14:CI17" si="14">IF(EXACT(VLOOKUP(CE14,ACT_PRESUPUESTO,1,FALSE),CE14),1,0)</f>
        <v>#N/A</v>
      </c>
      <c r="CJ14" s="444">
        <f>IF(CF14=0,0,1)</f>
        <v>1</v>
      </c>
      <c r="CK14" s="444">
        <f>IF(CG14=0,0,1)</f>
        <v>1</v>
      </c>
      <c r="CL14" s="444">
        <f>IF(CH14=0,0,1)</f>
        <v>1</v>
      </c>
      <c r="CM14" s="445" t="e">
        <f>PRODUCT(CI14:CL14)</f>
        <v>#N/A</v>
      </c>
      <c r="CN14" s="446">
        <f>ROUND(CH14,0)</f>
        <v>321004306</v>
      </c>
      <c r="CO14" s="447">
        <f>+CH14-CN14</f>
        <v>0</v>
      </c>
    </row>
    <row r="15" spans="2:93" ht="31.5" thickTop="1" thickBot="1">
      <c r="B15" s="772"/>
      <c r="C15" s="772"/>
      <c r="D15" s="772"/>
      <c r="E15" s="448" t="s">
        <v>260</v>
      </c>
      <c r="F15" s="449"/>
      <c r="G15" s="450">
        <f>SUM(G10:G14)</f>
        <v>0</v>
      </c>
      <c r="I15" s="772"/>
      <c r="J15" s="772"/>
      <c r="K15" s="772"/>
      <c r="L15" s="448" t="s">
        <v>260</v>
      </c>
      <c r="M15" s="449"/>
      <c r="N15" s="450">
        <f>SUM(N10:N14)</f>
        <v>228679835.502</v>
      </c>
      <c r="O15" s="477">
        <f>SUBTOTAL(109,Tabla14[PRECIO EN DÓLARES])</f>
        <v>57169.9588755</v>
      </c>
      <c r="P15" s="439"/>
      <c r="Q15" s="439"/>
      <c r="R15" s="439"/>
      <c r="S15" s="439"/>
      <c r="T15" s="440"/>
      <c r="U15" s="441"/>
      <c r="V15" s="442"/>
      <c r="Y15" s="742"/>
      <c r="Z15" s="742"/>
      <c r="AA15" s="742"/>
      <c r="AB15" s="448" t="s">
        <v>260</v>
      </c>
      <c r="AC15" s="451"/>
      <c r="AD15" s="450">
        <f>SUM(AD10:AD14)</f>
        <v>260633000</v>
      </c>
      <c r="AE15" s="450">
        <f>SUBTOTAL(109,Tabla12[PRECIO EN DÓLARES])</f>
        <v>69206.850770047793</v>
      </c>
      <c r="AF15" s="439"/>
      <c r="AG15" s="439"/>
      <c r="AH15" s="439"/>
      <c r="AI15" s="439"/>
      <c r="AJ15" s="440"/>
      <c r="AK15" s="441"/>
      <c r="AL15" s="442"/>
      <c r="AO15" s="742"/>
      <c r="AP15" s="742"/>
      <c r="AQ15" s="742"/>
      <c r="AR15" s="448" t="s">
        <v>260</v>
      </c>
      <c r="AS15" s="451"/>
      <c r="AT15" s="450">
        <f>SUM(AT10:AT14)</f>
        <v>259397477.20000002</v>
      </c>
      <c r="AU15" s="450">
        <f>SUBTOTAL(109,Tabla15[PRECIO EN DÓLARES])</f>
        <v>67375.968103896099</v>
      </c>
      <c r="AV15" s="439"/>
      <c r="AW15" s="439"/>
      <c r="AX15" s="439"/>
      <c r="AY15" s="439"/>
      <c r="AZ15" s="440"/>
      <c r="BA15" s="441"/>
      <c r="BB15" s="442"/>
      <c r="BE15" s="402" t="s">
        <v>263</v>
      </c>
      <c r="BF15" s="403">
        <v>34351745</v>
      </c>
      <c r="BG15" s="403">
        <v>6526831</v>
      </c>
      <c r="BH15" s="404">
        <v>40878576</v>
      </c>
      <c r="BI15" s="443" t="e">
        <f t="shared" si="12"/>
        <v>#N/A</v>
      </c>
      <c r="BJ15" s="444">
        <f t="shared" ref="BJ15:BJ17" si="15">IF(BF15=0,0,1)</f>
        <v>1</v>
      </c>
      <c r="BK15" s="444">
        <f t="shared" ref="BK15:BK17" si="16">IF(BG15=0,0,1)</f>
        <v>1</v>
      </c>
      <c r="BL15" s="444">
        <f t="shared" ref="BL15:BL17" si="17">IF(BH15=0,0,1)</f>
        <v>1</v>
      </c>
      <c r="BM15" s="445" t="e">
        <f t="shared" ref="BM15:BM17" si="18">PRODUCT(BI15:BL15)</f>
        <v>#N/A</v>
      </c>
      <c r="BN15" s="446">
        <f t="shared" ref="BN15:BN17" si="19">ROUND(BH15,0)</f>
        <v>40878576</v>
      </c>
      <c r="BO15" s="447">
        <f t="shared" ref="BO15:BO17" si="20">+BH15-BN15</f>
        <v>0</v>
      </c>
      <c r="BR15" s="402" t="s">
        <v>263</v>
      </c>
      <c r="BS15" s="403">
        <v>29243036</v>
      </c>
      <c r="BT15" s="403">
        <v>5556177</v>
      </c>
      <c r="BU15" s="404">
        <v>34799213</v>
      </c>
      <c r="BV15" s="443" t="e">
        <f t="shared" si="13"/>
        <v>#N/A</v>
      </c>
      <c r="BW15" s="444">
        <f t="shared" ref="BW15:BW17" si="21">IF(BS15=0,0,1)</f>
        <v>1</v>
      </c>
      <c r="BX15" s="444">
        <f t="shared" ref="BX15:BX17" si="22">IF(BT15=0,0,1)</f>
        <v>1</v>
      </c>
      <c r="BY15" s="444">
        <f t="shared" ref="BY15:BY17" si="23">IF(BU15=0,0,1)</f>
        <v>1</v>
      </c>
      <c r="BZ15" s="445" t="e">
        <f t="shared" ref="BZ15:BZ17" si="24">PRODUCT(BV15:BY15)</f>
        <v>#N/A</v>
      </c>
      <c r="CA15" s="446">
        <f t="shared" ref="CA15:CA17" si="25">ROUND(BU15,0)</f>
        <v>34799213</v>
      </c>
      <c r="CB15" s="447">
        <f t="shared" ref="CB15:CB17" si="26">+BU15-CA15</f>
        <v>0</v>
      </c>
      <c r="CE15" s="402" t="s">
        <v>263</v>
      </c>
      <c r="CF15" s="403">
        <v>28873320</v>
      </c>
      <c r="CG15" s="403">
        <v>5485931</v>
      </c>
      <c r="CH15" s="404">
        <v>34359251</v>
      </c>
      <c r="CI15" s="443" t="e">
        <f t="shared" si="14"/>
        <v>#N/A</v>
      </c>
      <c r="CJ15" s="444">
        <f t="shared" ref="CJ15:CJ17" si="27">IF(CF15=0,0,1)</f>
        <v>1</v>
      </c>
      <c r="CK15" s="444">
        <f t="shared" ref="CK15:CK17" si="28">IF(CG15=0,0,1)</f>
        <v>1</v>
      </c>
      <c r="CL15" s="444">
        <f t="shared" ref="CL15:CL17" si="29">IF(CH15=0,0,1)</f>
        <v>1</v>
      </c>
      <c r="CM15" s="445" t="e">
        <f t="shared" ref="CM15:CM17" si="30">PRODUCT(CI15:CL15)</f>
        <v>#N/A</v>
      </c>
      <c r="CN15" s="446">
        <f t="shared" ref="CN15:CN17" si="31">ROUND(CH15,0)</f>
        <v>34359251</v>
      </c>
      <c r="CO15" s="447">
        <f t="shared" ref="CO15:CO17" si="32">+CH15-CN15</f>
        <v>0</v>
      </c>
    </row>
    <row r="16" spans="2:93" ht="16.5" customHeight="1" thickTop="1" thickBot="1">
      <c r="B16" s="772"/>
      <c r="C16" s="772"/>
      <c r="D16" s="772"/>
      <c r="E16" s="452" t="s">
        <v>347</v>
      </c>
      <c r="F16" s="453">
        <v>0</v>
      </c>
      <c r="G16" s="454">
        <f>G15*F16</f>
        <v>0</v>
      </c>
      <c r="I16" s="772"/>
      <c r="J16" s="772"/>
      <c r="K16" s="772"/>
      <c r="L16" s="452" t="s">
        <v>347</v>
      </c>
      <c r="M16" s="453">
        <v>0</v>
      </c>
      <c r="N16" s="454">
        <f>N15*M16</f>
        <v>0</v>
      </c>
      <c r="O16" s="454">
        <v>0</v>
      </c>
      <c r="P16" s="439"/>
      <c r="Q16" s="439"/>
      <c r="R16" s="439"/>
      <c r="S16" s="439"/>
      <c r="T16" s="440"/>
      <c r="U16" s="441"/>
      <c r="V16" s="442"/>
      <c r="Y16" s="742"/>
      <c r="Z16" s="742"/>
      <c r="AA16" s="742"/>
      <c r="AB16" s="452" t="s">
        <v>347</v>
      </c>
      <c r="AC16" s="455">
        <v>0</v>
      </c>
      <c r="AD16" s="454">
        <f>AD15*AC16</f>
        <v>0</v>
      </c>
      <c r="AE16" s="454">
        <v>0</v>
      </c>
      <c r="AF16" s="439"/>
      <c r="AG16" s="439"/>
      <c r="AH16" s="439"/>
      <c r="AI16" s="439"/>
      <c r="AJ16" s="440"/>
      <c r="AK16" s="441"/>
      <c r="AL16" s="442"/>
      <c r="AO16" s="742"/>
      <c r="AP16" s="742"/>
      <c r="AQ16" s="742"/>
      <c r="AR16" s="452" t="s">
        <v>347</v>
      </c>
      <c r="AS16" s="455">
        <v>0</v>
      </c>
      <c r="AT16" s="454">
        <f>AT15*AS16</f>
        <v>0</v>
      </c>
      <c r="AU16" s="454">
        <v>0</v>
      </c>
      <c r="AV16" s="439"/>
      <c r="AW16" s="439"/>
      <c r="AX16" s="439"/>
      <c r="AY16" s="439"/>
      <c r="AZ16" s="440"/>
      <c r="BA16" s="441"/>
      <c r="BB16" s="442"/>
      <c r="BE16" s="402" t="s">
        <v>264</v>
      </c>
      <c r="BF16" s="403">
        <v>55434018</v>
      </c>
      <c r="BG16" s="403">
        <v>10532463</v>
      </c>
      <c r="BH16" s="404">
        <v>65966481</v>
      </c>
      <c r="BI16" s="443" t="e">
        <f t="shared" si="12"/>
        <v>#N/A</v>
      </c>
      <c r="BJ16" s="444">
        <f t="shared" si="15"/>
        <v>1</v>
      </c>
      <c r="BK16" s="444">
        <f t="shared" si="16"/>
        <v>1</v>
      </c>
      <c r="BL16" s="444">
        <f t="shared" si="17"/>
        <v>1</v>
      </c>
      <c r="BM16" s="445" t="e">
        <f t="shared" si="18"/>
        <v>#N/A</v>
      </c>
      <c r="BN16" s="446">
        <f t="shared" si="19"/>
        <v>65966481</v>
      </c>
      <c r="BO16" s="447">
        <f t="shared" si="20"/>
        <v>0</v>
      </c>
      <c r="BR16" s="402" t="s">
        <v>264</v>
      </c>
      <c r="BS16" s="403">
        <v>32216636</v>
      </c>
      <c r="BT16" s="403">
        <v>6121161</v>
      </c>
      <c r="BU16" s="404">
        <v>38337797</v>
      </c>
      <c r="BV16" s="443" t="e">
        <f t="shared" si="13"/>
        <v>#N/A</v>
      </c>
      <c r="BW16" s="444">
        <f t="shared" si="21"/>
        <v>1</v>
      </c>
      <c r="BX16" s="444">
        <f t="shared" si="22"/>
        <v>1</v>
      </c>
      <c r="BY16" s="444">
        <f t="shared" si="23"/>
        <v>1</v>
      </c>
      <c r="BZ16" s="445" t="e">
        <f t="shared" si="24"/>
        <v>#N/A</v>
      </c>
      <c r="CA16" s="446">
        <f t="shared" si="25"/>
        <v>38337797</v>
      </c>
      <c r="CB16" s="447">
        <f t="shared" si="26"/>
        <v>0</v>
      </c>
      <c r="CE16" s="402" t="s">
        <v>264</v>
      </c>
      <c r="CF16" s="403">
        <v>28873320</v>
      </c>
      <c r="CG16" s="403">
        <v>5485931</v>
      </c>
      <c r="CH16" s="404">
        <v>34359251</v>
      </c>
      <c r="CI16" s="443" t="e">
        <f t="shared" si="14"/>
        <v>#N/A</v>
      </c>
      <c r="CJ16" s="444">
        <f t="shared" si="27"/>
        <v>1</v>
      </c>
      <c r="CK16" s="444">
        <f t="shared" si="28"/>
        <v>1</v>
      </c>
      <c r="CL16" s="444">
        <f t="shared" si="29"/>
        <v>1</v>
      </c>
      <c r="CM16" s="445" t="e">
        <f t="shared" si="30"/>
        <v>#N/A</v>
      </c>
      <c r="CN16" s="446">
        <f t="shared" si="31"/>
        <v>34359251</v>
      </c>
      <c r="CO16" s="447">
        <f t="shared" si="32"/>
        <v>0</v>
      </c>
    </row>
    <row r="17" spans="2:93" ht="22.5" customHeight="1" thickTop="1" thickBot="1">
      <c r="B17" s="772"/>
      <c r="C17" s="772"/>
      <c r="D17" s="772"/>
      <c r="E17" s="456" t="s">
        <v>340</v>
      </c>
      <c r="F17" s="457"/>
      <c r="G17" s="458">
        <f>G16+G15</f>
        <v>0</v>
      </c>
      <c r="I17" s="772"/>
      <c r="J17" s="772"/>
      <c r="K17" s="772"/>
      <c r="L17" s="456" t="s">
        <v>340</v>
      </c>
      <c r="M17" s="457"/>
      <c r="N17" s="458">
        <f>N16+N15</f>
        <v>228679835.502</v>
      </c>
      <c r="O17" s="458">
        <f>O15+O16</f>
        <v>57169.9588755</v>
      </c>
      <c r="P17" s="439"/>
      <c r="Q17" s="439"/>
      <c r="R17" s="439"/>
      <c r="S17" s="439"/>
      <c r="T17" s="440"/>
      <c r="U17" s="441"/>
      <c r="V17" s="442"/>
      <c r="Y17" s="742"/>
      <c r="Z17" s="742"/>
      <c r="AA17" s="742"/>
      <c r="AB17" s="456" t="s">
        <v>340</v>
      </c>
      <c r="AC17" s="459"/>
      <c r="AD17" s="458">
        <f>AD16+AD15</f>
        <v>260633000</v>
      </c>
      <c r="AE17" s="458">
        <f>AE15+AE16</f>
        <v>69206.850770047793</v>
      </c>
      <c r="AF17" s="439"/>
      <c r="AG17" s="439"/>
      <c r="AH17" s="439"/>
      <c r="AI17" s="439"/>
      <c r="AJ17" s="440"/>
      <c r="AK17" s="441"/>
      <c r="AL17" s="442"/>
      <c r="AO17" s="742"/>
      <c r="AP17" s="742"/>
      <c r="AQ17" s="742"/>
      <c r="AR17" s="456" t="s">
        <v>340</v>
      </c>
      <c r="AS17" s="459"/>
      <c r="AT17" s="458">
        <f>AT16+AT15</f>
        <v>259397477.20000002</v>
      </c>
      <c r="AU17" s="458">
        <f>AU15+AU16</f>
        <v>67375.968103896099</v>
      </c>
      <c r="AV17" s="439"/>
      <c r="AW17" s="439"/>
      <c r="AX17" s="439"/>
      <c r="AY17" s="439"/>
      <c r="AZ17" s="440"/>
      <c r="BA17" s="441"/>
      <c r="BB17" s="442"/>
      <c r="BE17" s="402" t="s">
        <v>265</v>
      </c>
      <c r="BF17" s="403">
        <v>17334823.938007563</v>
      </c>
      <c r="BG17" s="403">
        <v>3293616.5482214373</v>
      </c>
      <c r="BH17" s="404">
        <v>20628440.486229002</v>
      </c>
      <c r="BI17" s="443" t="e">
        <f t="shared" si="12"/>
        <v>#N/A</v>
      </c>
      <c r="BJ17" s="444">
        <f t="shared" si="15"/>
        <v>1</v>
      </c>
      <c r="BK17" s="444">
        <f t="shared" si="16"/>
        <v>1</v>
      </c>
      <c r="BL17" s="444">
        <f t="shared" si="17"/>
        <v>1</v>
      </c>
      <c r="BM17" s="445" t="e">
        <f t="shared" si="18"/>
        <v>#N/A</v>
      </c>
      <c r="BN17" s="446">
        <f t="shared" si="19"/>
        <v>20628440</v>
      </c>
      <c r="BO17" s="447">
        <f t="shared" si="20"/>
        <v>0.48622900247573853</v>
      </c>
      <c r="BR17" s="402" t="s">
        <v>265</v>
      </c>
      <c r="BS17" s="403">
        <v>41433214.368365884</v>
      </c>
      <c r="BT17" s="403">
        <v>7872310.7299895184</v>
      </c>
      <c r="BU17" s="404">
        <v>49305525.098355405</v>
      </c>
      <c r="BV17" s="443" t="e">
        <f t="shared" si="13"/>
        <v>#N/A</v>
      </c>
      <c r="BW17" s="444">
        <f t="shared" si="21"/>
        <v>1</v>
      </c>
      <c r="BX17" s="444">
        <f t="shared" si="22"/>
        <v>1</v>
      </c>
      <c r="BY17" s="444">
        <f t="shared" si="23"/>
        <v>1</v>
      </c>
      <c r="BZ17" s="445" t="e">
        <f t="shared" si="24"/>
        <v>#N/A</v>
      </c>
      <c r="CA17" s="446">
        <f t="shared" si="25"/>
        <v>49305525</v>
      </c>
      <c r="CB17" s="447">
        <f t="shared" si="26"/>
        <v>9.8355405032634735E-2</v>
      </c>
      <c r="CE17" s="402" t="s">
        <v>265</v>
      </c>
      <c r="CF17" s="403">
        <v>16344258.161825301</v>
      </c>
      <c r="CG17" s="403">
        <v>3105409.0507468074</v>
      </c>
      <c r="CH17" s="404">
        <v>19449667.212572109</v>
      </c>
      <c r="CI17" s="443" t="e">
        <f t="shared" si="14"/>
        <v>#N/A</v>
      </c>
      <c r="CJ17" s="444">
        <f t="shared" si="27"/>
        <v>1</v>
      </c>
      <c r="CK17" s="444">
        <f t="shared" si="28"/>
        <v>1</v>
      </c>
      <c r="CL17" s="444">
        <f t="shared" si="29"/>
        <v>1</v>
      </c>
      <c r="CM17" s="445" t="e">
        <f t="shared" si="30"/>
        <v>#N/A</v>
      </c>
      <c r="CN17" s="446">
        <f t="shared" si="31"/>
        <v>19449667</v>
      </c>
      <c r="CO17" s="447">
        <f t="shared" si="32"/>
        <v>0.21257210895419121</v>
      </c>
    </row>
    <row r="18" spans="2:93" ht="15.75" thickTop="1">
      <c r="AJ18" s="433"/>
      <c r="AZ18" s="433"/>
    </row>
    <row r="19" spans="2:93" ht="32.25" thickBot="1">
      <c r="L19" s="480" t="s">
        <v>392</v>
      </c>
      <c r="M19" s="481">
        <v>4000</v>
      </c>
      <c r="U19" s="405" t="s">
        <v>67</v>
      </c>
      <c r="V19" s="460">
        <f>SUM(V10:V14)</f>
        <v>1.5020000012591481</v>
      </c>
      <c r="AB19" s="480" t="s">
        <v>392</v>
      </c>
      <c r="AC19" s="481">
        <v>3766</v>
      </c>
      <c r="AJ19" s="433"/>
      <c r="AK19" s="405" t="s">
        <v>67</v>
      </c>
      <c r="AL19" s="460">
        <f>SUM(AL10:AL14)</f>
        <v>0</v>
      </c>
      <c r="AR19" s="480" t="s">
        <v>392</v>
      </c>
      <c r="AS19" s="481">
        <v>3850</v>
      </c>
      <c r="AZ19" s="433"/>
      <c r="BA19" s="405" t="s">
        <v>67</v>
      </c>
      <c r="BB19" s="460">
        <f>SUM(BB10:BB14)</f>
        <v>0.20000000391155481</v>
      </c>
      <c r="BN19" s="405" t="s">
        <v>67</v>
      </c>
      <c r="BO19" s="460">
        <f>SUM(BO14:BO17)</f>
        <v>0.48622900247573853</v>
      </c>
      <c r="CA19" s="405" t="s">
        <v>67</v>
      </c>
      <c r="CB19" s="460">
        <f>SUM(CB14:CB17)</f>
        <v>9.8355405032634735E-2</v>
      </c>
      <c r="CN19" s="405" t="s">
        <v>67</v>
      </c>
      <c r="CO19" s="460">
        <f>SUM(CO14:CO17)</f>
        <v>0.21257210895419121</v>
      </c>
    </row>
    <row r="20" spans="2:93" ht="16.5" customHeight="1" thickTop="1" thickBot="1">
      <c r="U20" s="715" t="s">
        <v>68</v>
      </c>
      <c r="V20" s="717">
        <f>IFERROR((V19/N17),0)</f>
        <v>6.568134868393378E-9</v>
      </c>
      <c r="AJ20" s="433"/>
      <c r="AK20" s="715" t="s">
        <v>68</v>
      </c>
      <c r="AL20" s="717">
        <f>IFERROR((AL19/AD17),0)</f>
        <v>0</v>
      </c>
      <c r="AZ20" s="433"/>
      <c r="BA20" s="715" t="s">
        <v>68</v>
      </c>
      <c r="BB20" s="717">
        <f>IFERROR((BB19/AT17),0)</f>
        <v>7.710175367563475E-10</v>
      </c>
      <c r="BF20" s="461" t="s">
        <v>268</v>
      </c>
      <c r="BG20" s="462">
        <v>0.31759999999999999</v>
      </c>
      <c r="BN20" s="715" t="s">
        <v>68</v>
      </c>
      <c r="BO20" s="717">
        <f>IFERROR((BO19/#REF!),0)</f>
        <v>0</v>
      </c>
      <c r="BS20" s="461" t="s">
        <v>268</v>
      </c>
      <c r="BT20" s="462">
        <v>0.2</v>
      </c>
      <c r="CA20" s="715" t="s">
        <v>68</v>
      </c>
      <c r="CB20" s="717">
        <f>IFERROR((CB19/#REF!),0)</f>
        <v>0</v>
      </c>
      <c r="CF20" s="461" t="s">
        <v>268</v>
      </c>
      <c r="CG20" s="462">
        <v>0.28999999999999998</v>
      </c>
      <c r="CN20" s="715" t="s">
        <v>68</v>
      </c>
      <c r="CO20" s="717">
        <f>IFERROR((CO19/#REF!),0)</f>
        <v>0</v>
      </c>
    </row>
    <row r="21" spans="2:93" ht="14.25" customHeight="1" thickTop="1" thickBot="1">
      <c r="E21" s="776" t="s">
        <v>95</v>
      </c>
      <c r="F21" s="777"/>
      <c r="U21" s="716"/>
      <c r="V21" s="718"/>
      <c r="AJ21" s="433"/>
      <c r="AK21" s="716"/>
      <c r="AL21" s="718"/>
      <c r="AZ21" s="433"/>
      <c r="BA21" s="716"/>
      <c r="BB21" s="718"/>
      <c r="BF21" s="461" t="s">
        <v>269</v>
      </c>
      <c r="BG21" s="462">
        <v>0.05</v>
      </c>
      <c r="BN21" s="716"/>
      <c r="BO21" s="718"/>
      <c r="BS21" s="461" t="s">
        <v>269</v>
      </c>
      <c r="BT21" s="462">
        <v>0.05</v>
      </c>
      <c r="CA21" s="716"/>
      <c r="CB21" s="718"/>
      <c r="CF21" s="461" t="s">
        <v>269</v>
      </c>
      <c r="CG21" s="462">
        <v>0.02</v>
      </c>
      <c r="CN21" s="716"/>
      <c r="CO21" s="718"/>
    </row>
    <row r="22" spans="2:93" ht="13.5" customHeight="1" thickTop="1">
      <c r="E22" s="463" t="s">
        <v>84</v>
      </c>
      <c r="F22" s="463" t="s">
        <v>96</v>
      </c>
      <c r="AJ22" s="433"/>
      <c r="AZ22" s="433"/>
    </row>
    <row r="23" spans="2:93" ht="15.75">
      <c r="E23" s="463">
        <v>7</v>
      </c>
      <c r="F23" s="463">
        <v>16</v>
      </c>
      <c r="AJ23" s="433"/>
      <c r="AZ23" s="433"/>
      <c r="BF23" s="464" t="s">
        <v>82</v>
      </c>
      <c r="BG23" s="465">
        <f>+BG20+BG21</f>
        <v>0.36759999999999998</v>
      </c>
      <c r="BS23" s="464" t="s">
        <v>82</v>
      </c>
      <c r="BT23" s="465">
        <f>+BT20+BT21</f>
        <v>0.25</v>
      </c>
      <c r="CF23" s="464" t="s">
        <v>82</v>
      </c>
      <c r="CG23" s="465">
        <f>+CG20+CG21</f>
        <v>0.31</v>
      </c>
    </row>
    <row r="24" spans="2:93">
      <c r="AJ24" s="433"/>
      <c r="AZ24" s="433"/>
    </row>
    <row r="25" spans="2:93" ht="16.5" thickBot="1">
      <c r="I25" s="723" t="str">
        <f>+L5</f>
        <v>MCAD TRAINING &amp; CONSULTING S.A.S.</v>
      </c>
      <c r="J25" s="724"/>
      <c r="K25" s="724"/>
      <c r="L25" s="724"/>
      <c r="M25" s="725"/>
      <c r="R25" s="466">
        <f>IF(N17&gt;'10. EVALUACIÓN'!$Q$7,0,1)</f>
        <v>1</v>
      </c>
      <c r="T25" s="466">
        <f>PRODUCT(T14:T17)</f>
        <v>1</v>
      </c>
      <c r="V25" s="466">
        <f>IF(V20&gt;0.5,0,1)</f>
        <v>1</v>
      </c>
      <c r="Y25" s="723" t="str">
        <f>+AB5</f>
        <v>GOLD SYS</v>
      </c>
      <c r="Z25" s="724"/>
      <c r="AA25" s="724"/>
      <c r="AB25" s="724"/>
      <c r="AC25" s="725"/>
      <c r="AH25" s="466">
        <f>IF(AD17&gt;'10. EVALUACIÓN'!$Q$7,0,1)</f>
        <v>1</v>
      </c>
      <c r="AJ25" s="466">
        <f>PRODUCT(AJ14:AJ17)</f>
        <v>1</v>
      </c>
      <c r="AL25" s="466">
        <f>IF(AL20&gt;0.5,0,1)</f>
        <v>1</v>
      </c>
      <c r="AO25" s="723" t="str">
        <f>+AR5</f>
        <v>CONTROLES EMPRESARIALES S.A.S.</v>
      </c>
      <c r="AP25" s="724"/>
      <c r="AQ25" s="724"/>
      <c r="AR25" s="724"/>
      <c r="AS25" s="725"/>
      <c r="AX25" s="466">
        <f>IF(AT17&gt;'10. EVALUACIÓN'!$Q$7,0,1)</f>
        <v>1</v>
      </c>
      <c r="AZ25" s="466">
        <f>PRODUCT(AZ14:AZ17)</f>
        <v>1</v>
      </c>
      <c r="BB25" s="466">
        <f>IF(BB20&gt;0.5,0,1)</f>
        <v>1</v>
      </c>
      <c r="BE25" s="723">
        <f>+BG3</f>
        <v>0</v>
      </c>
      <c r="BF25" s="724"/>
      <c r="BG25" s="725"/>
      <c r="BI25" s="466">
        <f>IF(BG23&gt;'10. EVALUACIÓN'!$D$10,0,1)</f>
        <v>0</v>
      </c>
      <c r="BK25" s="466" t="e">
        <f>IF(#REF!&gt;'10. EVALUACIÓN'!$D$9,0,1)</f>
        <v>#REF!</v>
      </c>
      <c r="BM25" s="466" t="e">
        <f>PRODUCT(BM14:BM17)</f>
        <v>#N/A</v>
      </c>
      <c r="BO25" s="466">
        <f>IF(BO20&gt;0.5,0,1)</f>
        <v>1</v>
      </c>
      <c r="BR25" s="723">
        <f>+BT3</f>
        <v>0</v>
      </c>
      <c r="BS25" s="724"/>
      <c r="BT25" s="725"/>
      <c r="BV25" s="466">
        <f>IF(BT23&gt;'10. EVALUACIÓN'!$D$10,0,1)</f>
        <v>0</v>
      </c>
      <c r="BX25" s="466" t="e">
        <f>IF(#REF!&gt;'10. EVALUACIÓN'!$D$9,0,1)</f>
        <v>#REF!</v>
      </c>
      <c r="BZ25" s="466" t="e">
        <f>PRODUCT(BZ14:BZ17)</f>
        <v>#N/A</v>
      </c>
      <c r="CB25" s="466">
        <f>IF(CB20&gt;0.5,0,1)</f>
        <v>1</v>
      </c>
      <c r="CE25" s="723">
        <f>+CG3</f>
        <v>0</v>
      </c>
      <c r="CF25" s="724"/>
      <c r="CG25" s="725"/>
      <c r="CI25" s="466">
        <f>IF(CG23&gt;'10. EVALUACIÓN'!$D$10,0,1)</f>
        <v>0</v>
      </c>
      <c r="CK25" s="466" t="e">
        <f>IF(#REF!&gt;'10. EVALUACIÓN'!$D$9,0,1)</f>
        <v>#REF!</v>
      </c>
      <c r="CM25" s="466" t="e">
        <f>PRODUCT(CM14:CM17)</f>
        <v>#N/A</v>
      </c>
      <c r="CO25" s="466">
        <f>IF(CO20&gt;0.5,0,1)</f>
        <v>1</v>
      </c>
    </row>
    <row r="26" spans="2:93" ht="16.5" thickBot="1">
      <c r="I26" s="719" t="str">
        <f>+IF(R25*T25*V25=1,"OK","NO HABILITADO")</f>
        <v>OK</v>
      </c>
      <c r="J26" s="720"/>
      <c r="K26" s="720"/>
      <c r="L26" s="720"/>
      <c r="M26" s="721"/>
      <c r="Y26" s="719" t="str">
        <f>+IF(AH25*AJ25*AL25=1,"OK","NO HABILITADO")</f>
        <v>OK</v>
      </c>
      <c r="Z26" s="720"/>
      <c r="AA26" s="720"/>
      <c r="AB26" s="720"/>
      <c r="AC26" s="721"/>
      <c r="AJ26" s="433"/>
      <c r="AO26" s="719" t="str">
        <f>+IF(AX25*AZ25*BB25=1,"OK","NO HABILITADO")</f>
        <v>OK</v>
      </c>
      <c r="AP26" s="720"/>
      <c r="AQ26" s="720"/>
      <c r="AR26" s="720"/>
      <c r="AS26" s="721"/>
      <c r="AZ26" s="433"/>
      <c r="BE26" s="769" t="e">
        <f>+IF(BI25*BK25*BM25*BO25=1,"OK","NO HABILITADO")</f>
        <v>#REF!</v>
      </c>
      <c r="BF26" s="770"/>
      <c r="BG26" s="771"/>
      <c r="BR26" s="766" t="e">
        <f>+IF(BV25*BX25*BZ25*CB25=1,"OK","NO HABILITADO")</f>
        <v>#REF!</v>
      </c>
      <c r="BS26" s="767"/>
      <c r="BT26" s="768"/>
      <c r="CE26" s="766" t="e">
        <f>+IF(CI25*CK25*CM25*CO25=1,"OK","NO HABILITADO")</f>
        <v>#REF!</v>
      </c>
      <c r="CF26" s="767"/>
      <c r="CG26" s="768"/>
    </row>
    <row r="27" spans="2:93" ht="12.75" customHeight="1">
      <c r="R27" s="714" t="s">
        <v>270</v>
      </c>
      <c r="T27" s="714" t="s">
        <v>126</v>
      </c>
      <c r="V27" s="714" t="s">
        <v>127</v>
      </c>
      <c r="AH27" s="714" t="s">
        <v>270</v>
      </c>
      <c r="AJ27" s="714" t="s">
        <v>126</v>
      </c>
      <c r="AL27" s="714" t="s">
        <v>127</v>
      </c>
      <c r="AX27" s="714" t="s">
        <v>270</v>
      </c>
      <c r="AZ27" s="714" t="s">
        <v>126</v>
      </c>
      <c r="BB27" s="714" t="s">
        <v>127</v>
      </c>
      <c r="BI27" s="714" t="s">
        <v>125</v>
      </c>
      <c r="BK27" s="714" t="s">
        <v>270</v>
      </c>
      <c r="BM27" s="714" t="s">
        <v>126</v>
      </c>
      <c r="BO27" s="714" t="s">
        <v>127</v>
      </c>
      <c r="BV27" s="714" t="s">
        <v>125</v>
      </c>
      <c r="BX27" s="714" t="s">
        <v>270</v>
      </c>
      <c r="BZ27" s="714" t="s">
        <v>126</v>
      </c>
      <c r="CB27" s="714" t="s">
        <v>127</v>
      </c>
      <c r="CI27" s="714" t="s">
        <v>125</v>
      </c>
      <c r="CK27" s="714" t="s">
        <v>270</v>
      </c>
      <c r="CM27" s="714" t="s">
        <v>126</v>
      </c>
      <c r="CO27" s="714" t="s">
        <v>127</v>
      </c>
    </row>
    <row r="28" spans="2:93">
      <c r="R28" s="714"/>
      <c r="T28" s="714"/>
      <c r="V28" s="714"/>
      <c r="AH28" s="714"/>
      <c r="AJ28" s="714"/>
      <c r="AL28" s="714"/>
      <c r="AX28" s="714"/>
      <c r="AZ28" s="714"/>
      <c r="BB28" s="714"/>
      <c r="BI28" s="714"/>
      <c r="BK28" s="714"/>
      <c r="BM28" s="714"/>
      <c r="BO28" s="714"/>
      <c r="BV28" s="714"/>
      <c r="BX28" s="714"/>
      <c r="BZ28" s="714"/>
      <c r="CB28" s="714"/>
      <c r="CI28" s="714"/>
      <c r="CK28" s="714"/>
      <c r="CM28" s="714"/>
      <c r="CO28" s="714"/>
    </row>
    <row r="29" spans="2:93">
      <c r="R29" s="714"/>
      <c r="T29" s="714"/>
      <c r="V29" s="714"/>
      <c r="AH29" s="714"/>
      <c r="AJ29" s="714"/>
      <c r="AL29" s="714"/>
      <c r="AX29" s="714"/>
      <c r="AZ29" s="714"/>
      <c r="BB29" s="714"/>
      <c r="BI29" s="714"/>
      <c r="BK29" s="714"/>
      <c r="BM29" s="714"/>
      <c r="BO29" s="714"/>
      <c r="BV29" s="714"/>
      <c r="BX29" s="714"/>
      <c r="BZ29" s="714"/>
      <c r="CB29" s="714"/>
      <c r="CI29" s="714"/>
      <c r="CK29" s="714"/>
      <c r="CM29" s="714"/>
      <c r="CO29" s="714"/>
    </row>
    <row r="30" spans="2:93" ht="31.5">
      <c r="B30" s="778" t="s">
        <v>88</v>
      </c>
      <c r="C30" s="778"/>
      <c r="D30" s="427" t="s">
        <v>72</v>
      </c>
      <c r="F30" s="427" t="s">
        <v>3</v>
      </c>
      <c r="G30" s="427" t="s">
        <v>271</v>
      </c>
      <c r="R30" s="714"/>
      <c r="T30" s="714"/>
      <c r="V30" s="714"/>
      <c r="AH30" s="714"/>
      <c r="AJ30" s="714"/>
      <c r="AL30" s="714"/>
      <c r="AX30" s="714"/>
      <c r="AZ30" s="714"/>
      <c r="BB30" s="714"/>
      <c r="BI30" s="714"/>
      <c r="BK30" s="714"/>
      <c r="BM30" s="714"/>
      <c r="BO30" s="714"/>
      <c r="BV30" s="714"/>
      <c r="BX30" s="714"/>
      <c r="BZ30" s="714"/>
      <c r="CB30" s="714"/>
      <c r="CI30" s="714"/>
      <c r="CK30" s="714"/>
      <c r="CM30" s="714"/>
      <c r="CO30" s="714"/>
    </row>
    <row r="31" spans="2:93">
      <c r="B31" s="463">
        <v>1</v>
      </c>
      <c r="C31" s="463" t="str">
        <f t="shared" ref="C31:C36" si="33">VLOOKUP(B31,LISTA_OFERENTES,2,FALSE)</f>
        <v>MCAD TRAINING &amp; CONSULTING S.A.S.</v>
      </c>
      <c r="D31" s="463" t="str">
        <f>IF(HLOOKUP(C31,EST_EXP,2,FALSE)="OK","H","NH")</f>
        <v>H</v>
      </c>
      <c r="F31" s="463">
        <v>1</v>
      </c>
      <c r="G31" s="467">
        <f ca="1">INDIRECT(H31,TRUE)</f>
        <v>228679835.502</v>
      </c>
      <c r="H31" s="468" t="str">
        <f>ADDRESS(17,I31,1,1)</f>
        <v>$N$17</v>
      </c>
      <c r="I31" s="468">
        <v>14</v>
      </c>
      <c r="J31" s="469"/>
      <c r="K31" s="469"/>
      <c r="R31" s="714"/>
      <c r="T31" s="714"/>
      <c r="V31" s="714"/>
      <c r="AH31" s="714"/>
      <c r="AJ31" s="714"/>
      <c r="AL31" s="714"/>
      <c r="AX31" s="714"/>
      <c r="AZ31" s="714"/>
      <c r="BB31" s="714"/>
      <c r="BI31" s="714"/>
      <c r="BK31" s="714"/>
      <c r="BM31" s="714"/>
      <c r="BO31" s="714"/>
      <c r="BV31" s="714"/>
      <c r="BX31" s="714"/>
      <c r="BZ31" s="714"/>
      <c r="CB31" s="714"/>
      <c r="CI31" s="714"/>
      <c r="CK31" s="714"/>
      <c r="CM31" s="714"/>
      <c r="CO31" s="714"/>
    </row>
    <row r="32" spans="2:93">
      <c r="B32" s="463">
        <v>2</v>
      </c>
      <c r="C32" s="463" t="str">
        <f t="shared" si="33"/>
        <v>GOLD SYS</v>
      </c>
      <c r="D32" s="463" t="str">
        <f t="shared" ref="D32:D36" si="34">IF(HLOOKUP(C32,EST_EXP,2,FALSE)="OK","H","NH")</f>
        <v>H</v>
      </c>
      <c r="F32" s="463">
        <v>2</v>
      </c>
      <c r="G32" s="467">
        <f ca="1">INDIRECT(H32,TRUE)</f>
        <v>260633000</v>
      </c>
      <c r="H32" s="468" t="str">
        <f t="shared" ref="H32:H33" si="35">ADDRESS(17,I32,1,1)</f>
        <v>$AD$17</v>
      </c>
      <c r="I32" s="468">
        <f>$I31+$F$23</f>
        <v>30</v>
      </c>
      <c r="J32" s="469"/>
      <c r="K32" s="469"/>
      <c r="R32" s="714"/>
      <c r="T32" s="714"/>
      <c r="V32" s="714"/>
      <c r="AH32" s="714"/>
      <c r="AJ32" s="714"/>
      <c r="AL32" s="714"/>
      <c r="AX32" s="714"/>
      <c r="AZ32" s="714"/>
      <c r="BB32" s="714"/>
      <c r="BI32" s="714"/>
      <c r="BK32" s="714"/>
      <c r="BM32" s="714"/>
      <c r="BO32" s="714"/>
      <c r="BV32" s="714"/>
      <c r="BX32" s="714"/>
      <c r="BZ32" s="714"/>
      <c r="CB32" s="714"/>
      <c r="CI32" s="714"/>
      <c r="CK32" s="714"/>
      <c r="CM32" s="714"/>
      <c r="CO32" s="714"/>
    </row>
    <row r="33" spans="2:93">
      <c r="B33" s="463">
        <v>3</v>
      </c>
      <c r="C33" s="463" t="str">
        <f t="shared" si="33"/>
        <v>CONTROLES EMPRESARIALES S.A.S.</v>
      </c>
      <c r="D33" s="463" t="str">
        <f t="shared" si="34"/>
        <v>H</v>
      </c>
      <c r="F33" s="463">
        <v>3</v>
      </c>
      <c r="G33" s="467">
        <f t="shared" ref="G33:G36" ca="1" si="36">INDIRECT(H33,TRUE)</f>
        <v>259397477.20000002</v>
      </c>
      <c r="H33" s="468" t="str">
        <f t="shared" si="35"/>
        <v>$AT$17</v>
      </c>
      <c r="I33" s="468">
        <f t="shared" ref="I33:I36" si="37">$I32+$F$23</f>
        <v>46</v>
      </c>
      <c r="J33" s="469"/>
      <c r="K33" s="469"/>
      <c r="R33" s="714"/>
      <c r="T33" s="714"/>
      <c r="V33" s="714"/>
      <c r="AH33" s="714"/>
      <c r="AJ33" s="714"/>
      <c r="AL33" s="714"/>
      <c r="AX33" s="714"/>
      <c r="AZ33" s="714"/>
      <c r="BB33" s="714"/>
      <c r="BI33" s="714"/>
      <c r="BK33" s="714"/>
      <c r="BM33" s="714"/>
      <c r="BO33" s="714"/>
      <c r="BV33" s="714"/>
      <c r="BX33" s="714"/>
      <c r="BZ33" s="714"/>
      <c r="CB33" s="714"/>
      <c r="CI33" s="714"/>
      <c r="CK33" s="714"/>
      <c r="CM33" s="714"/>
      <c r="CO33" s="714"/>
    </row>
    <row r="34" spans="2:93" ht="15" hidden="1" customHeight="1">
      <c r="B34" s="463">
        <v>4</v>
      </c>
      <c r="C34" s="463">
        <f t="shared" si="33"/>
        <v>0</v>
      </c>
      <c r="D34" s="463" t="e">
        <f t="shared" si="34"/>
        <v>#REF!</v>
      </c>
      <c r="F34" s="463">
        <v>4</v>
      </c>
      <c r="G34" s="467">
        <f t="shared" ca="1" si="36"/>
        <v>0</v>
      </c>
      <c r="H34" s="468" t="str">
        <f t="shared" ref="H34:H36" si="38">ADDRESS(33,I34,1,1)</f>
        <v>$BJ$33</v>
      </c>
      <c r="I34" s="468">
        <f t="shared" si="37"/>
        <v>62</v>
      </c>
      <c r="J34" s="469"/>
      <c r="K34" s="469"/>
      <c r="R34" s="714"/>
      <c r="T34" s="714"/>
      <c r="V34" s="714"/>
      <c r="AH34" s="714"/>
      <c r="AJ34" s="714"/>
      <c r="AL34" s="714"/>
      <c r="AX34" s="714"/>
      <c r="AZ34" s="714"/>
      <c r="BB34" s="714"/>
      <c r="BI34" s="714"/>
      <c r="BK34" s="714"/>
      <c r="BM34" s="714"/>
      <c r="BO34" s="714"/>
      <c r="BV34" s="714"/>
      <c r="BX34" s="714"/>
      <c r="BZ34" s="714"/>
      <c r="CB34" s="714"/>
      <c r="CI34" s="714"/>
      <c r="CK34" s="714"/>
      <c r="CM34" s="714"/>
      <c r="CO34" s="714"/>
    </row>
    <row r="35" spans="2:93" ht="15" hidden="1" customHeight="1">
      <c r="B35" s="463">
        <v>5</v>
      </c>
      <c r="C35" s="463">
        <f t="shared" si="33"/>
        <v>0</v>
      </c>
      <c r="D35" s="463" t="e">
        <f t="shared" si="34"/>
        <v>#REF!</v>
      </c>
      <c r="F35" s="463">
        <v>5</v>
      </c>
      <c r="G35" s="467">
        <f t="shared" ca="1" si="36"/>
        <v>0</v>
      </c>
      <c r="H35" s="468" t="str">
        <f t="shared" si="38"/>
        <v>$BZ$33</v>
      </c>
      <c r="I35" s="468">
        <f t="shared" si="37"/>
        <v>78</v>
      </c>
      <c r="J35" s="469"/>
      <c r="K35" s="469"/>
      <c r="R35" s="714"/>
      <c r="T35" s="714"/>
      <c r="V35" s="714"/>
      <c r="AH35" s="714"/>
      <c r="AJ35" s="714"/>
      <c r="AL35" s="714"/>
      <c r="AX35" s="714"/>
      <c r="AZ35" s="714"/>
      <c r="BB35" s="714"/>
      <c r="BI35" s="714"/>
      <c r="BK35" s="714"/>
      <c r="BM35" s="714"/>
      <c r="BO35" s="714"/>
      <c r="BV35" s="714"/>
      <c r="BX35" s="714"/>
      <c r="BZ35" s="714"/>
      <c r="CB35" s="714"/>
      <c r="CI35" s="714"/>
      <c r="CK35" s="714"/>
      <c r="CM35" s="714"/>
      <c r="CO35" s="714"/>
    </row>
    <row r="36" spans="2:93" ht="15" hidden="1" customHeight="1">
      <c r="B36" s="463">
        <v>6</v>
      </c>
      <c r="C36" s="463">
        <f t="shared" si="33"/>
        <v>0</v>
      </c>
      <c r="D36" s="463" t="e">
        <f t="shared" si="34"/>
        <v>#REF!</v>
      </c>
      <c r="F36" s="463">
        <v>6</v>
      </c>
      <c r="G36" s="467">
        <f t="shared" ca="1" si="36"/>
        <v>0</v>
      </c>
      <c r="H36" s="468" t="str">
        <f t="shared" si="38"/>
        <v>$CP$33</v>
      </c>
      <c r="I36" s="468">
        <f t="shared" si="37"/>
        <v>94</v>
      </c>
      <c r="J36" s="469"/>
      <c r="K36" s="469"/>
      <c r="R36" s="714"/>
      <c r="T36" s="714"/>
      <c r="V36" s="714"/>
      <c r="AH36" s="714"/>
      <c r="AJ36" s="714"/>
      <c r="AL36" s="714"/>
      <c r="AX36" s="714"/>
      <c r="AZ36" s="714"/>
      <c r="BB36" s="714"/>
      <c r="BI36" s="714"/>
      <c r="BK36" s="714"/>
      <c r="BM36" s="714"/>
      <c r="BO36" s="714"/>
      <c r="BV36" s="714"/>
      <c r="BX36" s="714"/>
      <c r="BZ36" s="714"/>
      <c r="CB36" s="714"/>
      <c r="CI36" s="714"/>
      <c r="CK36" s="714"/>
      <c r="CM36" s="714"/>
      <c r="CO36" s="714"/>
    </row>
    <row r="37" spans="2:93">
      <c r="R37" s="714"/>
      <c r="T37" s="714"/>
      <c r="V37" s="714"/>
      <c r="AH37" s="714"/>
      <c r="AJ37" s="714"/>
      <c r="AL37" s="714"/>
      <c r="AX37" s="714"/>
      <c r="AZ37" s="714"/>
      <c r="BB37" s="714"/>
      <c r="BI37" s="714"/>
      <c r="BK37" s="714"/>
      <c r="BM37" s="714"/>
      <c r="BO37" s="714"/>
      <c r="BV37" s="714"/>
      <c r="BX37" s="714"/>
      <c r="BZ37" s="714"/>
      <c r="CB37" s="714"/>
      <c r="CI37" s="714"/>
      <c r="CK37" s="714"/>
      <c r="CM37" s="714"/>
      <c r="CO37" s="714"/>
    </row>
    <row r="40" spans="2:93">
      <c r="E40" s="776" t="s">
        <v>369</v>
      </c>
      <c r="F40" s="777"/>
    </row>
    <row r="41" spans="2:93" ht="30">
      <c r="E41" s="463" t="s">
        <v>84</v>
      </c>
      <c r="F41" s="463" t="s">
        <v>83</v>
      </c>
    </row>
    <row r="42" spans="2:93">
      <c r="E42" s="470">
        <v>7</v>
      </c>
      <c r="F42" s="470">
        <v>17</v>
      </c>
    </row>
    <row r="44" spans="2:93">
      <c r="E44" s="315" t="s">
        <v>3</v>
      </c>
      <c r="F44" s="315" t="s">
        <v>86</v>
      </c>
    </row>
    <row r="45" spans="2:93">
      <c r="E45" s="463">
        <v>1</v>
      </c>
      <c r="F45" s="471">
        <f ca="1">INDIRECT(G45,TRUE)</f>
        <v>0</v>
      </c>
      <c r="G45" s="468" t="str">
        <f>ADDRESS(39,H45,1,1)</f>
        <v>$G$39</v>
      </c>
      <c r="H45" s="468">
        <f>E42</f>
        <v>7</v>
      </c>
    </row>
    <row r="46" spans="2:93">
      <c r="E46" s="463">
        <v>2</v>
      </c>
      <c r="F46" s="471">
        <f t="shared" ref="F46:F50" ca="1" si="39">INDIRECT(G46,TRUE)</f>
        <v>0</v>
      </c>
      <c r="G46" s="468" t="str">
        <f t="shared" ref="G46:G50" si="40">ADDRESS(39,H46,1,1)</f>
        <v>$X$39</v>
      </c>
      <c r="H46" s="468">
        <f>+H45+$F$42</f>
        <v>24</v>
      </c>
    </row>
    <row r="47" spans="2:93">
      <c r="E47" s="463">
        <v>3</v>
      </c>
      <c r="F47" s="471">
        <f t="shared" ca="1" si="39"/>
        <v>0</v>
      </c>
      <c r="G47" s="468" t="str">
        <f t="shared" si="40"/>
        <v>$AO$39</v>
      </c>
      <c r="H47" s="468">
        <f t="shared" ref="H47:H50" si="41">+H46+$F$42</f>
        <v>41</v>
      </c>
    </row>
    <row r="48" spans="2:93" hidden="1">
      <c r="E48" s="463">
        <v>4</v>
      </c>
      <c r="F48" s="471">
        <f t="shared" ca="1" si="39"/>
        <v>0</v>
      </c>
      <c r="G48" s="468" t="str">
        <f t="shared" si="40"/>
        <v>$BF$39</v>
      </c>
      <c r="H48" s="468">
        <f t="shared" si="41"/>
        <v>58</v>
      </c>
    </row>
    <row r="49" spans="5:8" hidden="1">
      <c r="E49" s="463">
        <v>5</v>
      </c>
      <c r="F49" s="471">
        <f t="shared" ca="1" si="39"/>
        <v>0</v>
      </c>
      <c r="G49" s="468" t="str">
        <f t="shared" si="40"/>
        <v>$BW$39</v>
      </c>
      <c r="H49" s="468">
        <f t="shared" si="41"/>
        <v>75</v>
      </c>
    </row>
    <row r="50" spans="5:8" hidden="1">
      <c r="E50" s="463">
        <v>6</v>
      </c>
      <c r="F50" s="471">
        <f t="shared" ca="1" si="39"/>
        <v>0</v>
      </c>
      <c r="G50" s="468" t="str">
        <f t="shared" si="40"/>
        <v>$CN$39</v>
      </c>
      <c r="H50" s="468">
        <f t="shared" si="41"/>
        <v>92</v>
      </c>
    </row>
  </sheetData>
  <sheetProtection algorithmName="SHA-512" hashValue="HBpD+Ya5z7nzgWVN4orAFSqxf6Kh7H3/INbfSE4hmQnO62py4+gtAT85153A4TDZeznCO+3lnAM5dsKuWDZvbg==" saltValue="o69N6v6j9gCFKSFKvKM2EQ==" spinCount="100000" sheet="1" objects="1" scenarios="1"/>
  <protectedRanges>
    <protectedRange password="FC58" sqref="B9:E14 I9:L9 I10:I14" name="Rango1_1"/>
    <protectedRange password="FC58" sqref="J10:L14" name="Rango1"/>
    <protectedRange password="FC58" sqref="Y9:AB14" name="Rango1_2"/>
    <protectedRange password="FC58" sqref="AO9:AR14" name="Rango1_3"/>
  </protectedRanges>
  <mergeCells count="148">
    <mergeCell ref="B15:D17"/>
    <mergeCell ref="B5:B7"/>
    <mergeCell ref="D5:G7"/>
    <mergeCell ref="I15:K17"/>
    <mergeCell ref="J3:K4"/>
    <mergeCell ref="J5:K7"/>
    <mergeCell ref="E40:F40"/>
    <mergeCell ref="B30:C30"/>
    <mergeCell ref="E21:F21"/>
    <mergeCell ref="C5:C7"/>
    <mergeCell ref="CN20:CN21"/>
    <mergeCell ref="CO20:CO21"/>
    <mergeCell ref="CE25:CG25"/>
    <mergeCell ref="CE26:CG26"/>
    <mergeCell ref="CI27:CI37"/>
    <mergeCell ref="CK27:CK37"/>
    <mergeCell ref="CM27:CM37"/>
    <mergeCell ref="CO27:CO37"/>
    <mergeCell ref="CA20:CA21"/>
    <mergeCell ref="CB20:CB21"/>
    <mergeCell ref="BR25:BT25"/>
    <mergeCell ref="BR26:BT26"/>
    <mergeCell ref="BV27:BV37"/>
    <mergeCell ref="BX27:BX37"/>
    <mergeCell ref="BZ27:BZ37"/>
    <mergeCell ref="CB27:CB37"/>
    <mergeCell ref="BN20:BN21"/>
    <mergeCell ref="BO20:BO21"/>
    <mergeCell ref="BE25:BG25"/>
    <mergeCell ref="BE26:BG26"/>
    <mergeCell ref="BI27:BI37"/>
    <mergeCell ref="BK27:BK37"/>
    <mergeCell ref="BM27:BM37"/>
    <mergeCell ref="BO27:BO37"/>
    <mergeCell ref="CE9:CH9"/>
    <mergeCell ref="CI9:CO13"/>
    <mergeCell ref="CE10:CH10"/>
    <mergeCell ref="CE11:CH11"/>
    <mergeCell ref="CE12:CH12"/>
    <mergeCell ref="CK3:CK7"/>
    <mergeCell ref="CL3:CL7"/>
    <mergeCell ref="CM3:CM7"/>
    <mergeCell ref="CN3:CN7"/>
    <mergeCell ref="CO3:CO7"/>
    <mergeCell ref="CE3:CE4"/>
    <mergeCell ref="CF3:CF4"/>
    <mergeCell ref="CG3:CH4"/>
    <mergeCell ref="CI3:CI7"/>
    <mergeCell ref="CJ3:CJ7"/>
    <mergeCell ref="CE5:CE7"/>
    <mergeCell ref="CF5:CH5"/>
    <mergeCell ref="CF6:CH7"/>
    <mergeCell ref="BR9:BU9"/>
    <mergeCell ref="BV9:CB13"/>
    <mergeCell ref="BR10:BU10"/>
    <mergeCell ref="BR11:BU11"/>
    <mergeCell ref="BR12:BU12"/>
    <mergeCell ref="BX3:BX7"/>
    <mergeCell ref="BY3:BY7"/>
    <mergeCell ref="BZ3:BZ7"/>
    <mergeCell ref="CA3:CA7"/>
    <mergeCell ref="CB3:CB7"/>
    <mergeCell ref="BR3:BR4"/>
    <mergeCell ref="BS3:BS4"/>
    <mergeCell ref="BT3:BU4"/>
    <mergeCell ref="BV3:BV7"/>
    <mergeCell ref="BW3:BW7"/>
    <mergeCell ref="BR5:BR7"/>
    <mergeCell ref="BS5:BU5"/>
    <mergeCell ref="BS6:BU7"/>
    <mergeCell ref="BE9:BH9"/>
    <mergeCell ref="BI9:BO13"/>
    <mergeCell ref="BE10:BH10"/>
    <mergeCell ref="BE11:BH11"/>
    <mergeCell ref="BE12:BH12"/>
    <mergeCell ref="BK3:BK7"/>
    <mergeCell ref="BL3:BL7"/>
    <mergeCell ref="BM3:BM7"/>
    <mergeCell ref="BN3:BN7"/>
    <mergeCell ref="BO3:BO7"/>
    <mergeCell ref="BE3:BE4"/>
    <mergeCell ref="BF3:BF4"/>
    <mergeCell ref="BG3:BH4"/>
    <mergeCell ref="BI3:BI7"/>
    <mergeCell ref="BJ3:BJ7"/>
    <mergeCell ref="BE5:BE7"/>
    <mergeCell ref="BF5:BH5"/>
    <mergeCell ref="BF6:BH7"/>
    <mergeCell ref="BA20:BA21"/>
    <mergeCell ref="BB20:BB21"/>
    <mergeCell ref="AO25:AS25"/>
    <mergeCell ref="AO26:AS26"/>
    <mergeCell ref="AX27:AX37"/>
    <mergeCell ref="AZ27:AZ37"/>
    <mergeCell ref="BB27:BB37"/>
    <mergeCell ref="AO15:AQ17"/>
    <mergeCell ref="AX3:AX7"/>
    <mergeCell ref="AY3:AY7"/>
    <mergeCell ref="AZ3:AZ7"/>
    <mergeCell ref="BA3:BA7"/>
    <mergeCell ref="BB3:BB7"/>
    <mergeCell ref="AO3:AO4"/>
    <mergeCell ref="AV3:AV7"/>
    <mergeCell ref="AW3:AW7"/>
    <mergeCell ref="AO5:AO7"/>
    <mergeCell ref="AP3:AQ4"/>
    <mergeCell ref="AP5:AQ7"/>
    <mergeCell ref="AR3:AU4"/>
    <mergeCell ref="AR5:AU7"/>
    <mergeCell ref="AK20:AK21"/>
    <mergeCell ref="AL20:AL21"/>
    <mergeCell ref="Y25:AC25"/>
    <mergeCell ref="Y26:AC26"/>
    <mergeCell ref="AH27:AH37"/>
    <mergeCell ref="AJ27:AJ37"/>
    <mergeCell ref="AL27:AL37"/>
    <mergeCell ref="Y15:AA17"/>
    <mergeCell ref="AH3:AH7"/>
    <mergeCell ref="AI3:AI7"/>
    <mergeCell ref="AJ3:AJ7"/>
    <mergeCell ref="AK3:AK7"/>
    <mergeCell ref="AL3:AL7"/>
    <mergeCell ref="Y3:Y4"/>
    <mergeCell ref="AF3:AF7"/>
    <mergeCell ref="AG3:AG7"/>
    <mergeCell ref="Y5:Y7"/>
    <mergeCell ref="Z3:AA4"/>
    <mergeCell ref="Z5:AA7"/>
    <mergeCell ref="AB3:AE4"/>
    <mergeCell ref="AB5:AE7"/>
    <mergeCell ref="R27:R37"/>
    <mergeCell ref="T27:T37"/>
    <mergeCell ref="V27:V37"/>
    <mergeCell ref="U20:U21"/>
    <mergeCell ref="V20:V21"/>
    <mergeCell ref="I26:M26"/>
    <mergeCell ref="T3:T7"/>
    <mergeCell ref="U3:U7"/>
    <mergeCell ref="V3:V7"/>
    <mergeCell ref="P3:P7"/>
    <mergeCell ref="Q3:Q7"/>
    <mergeCell ref="R3:R7"/>
    <mergeCell ref="S3:S7"/>
    <mergeCell ref="I25:M25"/>
    <mergeCell ref="I3:I4"/>
    <mergeCell ref="I5:I7"/>
    <mergeCell ref="L3:O4"/>
    <mergeCell ref="L5:O7"/>
  </mergeCells>
  <conditionalFormatting sqref="P10:P14">
    <cfRule type="cellIs" dxfId="179" priority="211" operator="equal">
      <formula>0</formula>
    </cfRule>
    <cfRule type="cellIs" dxfId="178" priority="212" operator="equal">
      <formula>1</formula>
    </cfRule>
  </conditionalFormatting>
  <conditionalFormatting sqref="P15:P17">
    <cfRule type="cellIs" dxfId="177" priority="209" operator="equal">
      <formula>0</formula>
    </cfRule>
    <cfRule type="cellIs" dxfId="176" priority="210" operator="equal">
      <formula>1</formula>
    </cfRule>
  </conditionalFormatting>
  <conditionalFormatting sqref="Q15:Q17">
    <cfRule type="cellIs" dxfId="175" priority="207" operator="equal">
      <formula>0</formula>
    </cfRule>
    <cfRule type="cellIs" dxfId="174" priority="208" operator="equal">
      <formula>1</formula>
    </cfRule>
  </conditionalFormatting>
  <conditionalFormatting sqref="R15:R17">
    <cfRule type="cellIs" dxfId="173" priority="205" operator="equal">
      <formula>0</formula>
    </cfRule>
    <cfRule type="cellIs" dxfId="172" priority="206" operator="equal">
      <formula>1</formula>
    </cfRule>
  </conditionalFormatting>
  <conditionalFormatting sqref="S10:S17">
    <cfRule type="cellIs" dxfId="171" priority="203" operator="equal">
      <formula>0</formula>
    </cfRule>
    <cfRule type="cellIs" dxfId="170" priority="204" operator="equal">
      <formula>1</formula>
    </cfRule>
  </conditionalFormatting>
  <conditionalFormatting sqref="R25">
    <cfRule type="cellIs" dxfId="169" priority="199" operator="equal">
      <formula>0</formula>
    </cfRule>
    <cfRule type="cellIs" dxfId="168" priority="200" operator="equal">
      <formula>1</formula>
    </cfRule>
  </conditionalFormatting>
  <conditionalFormatting sqref="T25">
    <cfRule type="cellIs" dxfId="167" priority="197" operator="equal">
      <formula>0</formula>
    </cfRule>
    <cfRule type="cellIs" dxfId="166" priority="198" operator="equal">
      <formula>1</formula>
    </cfRule>
  </conditionalFormatting>
  <conditionalFormatting sqref="V25">
    <cfRule type="cellIs" dxfId="165" priority="195" operator="equal">
      <formula>0</formula>
    </cfRule>
    <cfRule type="cellIs" dxfId="164" priority="196" operator="equal">
      <formula>1</formula>
    </cfRule>
  </conditionalFormatting>
  <conditionalFormatting sqref="BI14">
    <cfRule type="cellIs" dxfId="163" priority="133" operator="equal">
      <formula>0</formula>
    </cfRule>
    <cfRule type="cellIs" dxfId="162" priority="134" operator="equal">
      <formula>1</formula>
    </cfRule>
  </conditionalFormatting>
  <conditionalFormatting sqref="BI15:BI17">
    <cfRule type="cellIs" dxfId="161" priority="131" operator="equal">
      <formula>0</formula>
    </cfRule>
    <cfRule type="cellIs" dxfId="160" priority="132" operator="equal">
      <formula>1</formula>
    </cfRule>
  </conditionalFormatting>
  <conditionalFormatting sqref="BJ14:BJ17">
    <cfRule type="cellIs" dxfId="159" priority="129" operator="equal">
      <formula>0</formula>
    </cfRule>
    <cfRule type="cellIs" dxfId="158" priority="130" operator="equal">
      <formula>1</formula>
    </cfRule>
  </conditionalFormatting>
  <conditionalFormatting sqref="BK14:BK17">
    <cfRule type="cellIs" dxfId="157" priority="127" operator="equal">
      <formula>0</formula>
    </cfRule>
    <cfRule type="cellIs" dxfId="156" priority="128" operator="equal">
      <formula>1</formula>
    </cfRule>
  </conditionalFormatting>
  <conditionalFormatting sqref="BL14:BL17">
    <cfRule type="cellIs" dxfId="155" priority="125" operator="equal">
      <formula>0</formula>
    </cfRule>
    <cfRule type="cellIs" dxfId="154" priority="126" operator="equal">
      <formula>1</formula>
    </cfRule>
  </conditionalFormatting>
  <conditionalFormatting sqref="BI25">
    <cfRule type="cellIs" dxfId="153" priority="123" operator="equal">
      <formula>0</formula>
    </cfRule>
    <cfRule type="cellIs" dxfId="152" priority="124" operator="equal">
      <formula>1</formula>
    </cfRule>
  </conditionalFormatting>
  <conditionalFormatting sqref="BK25">
    <cfRule type="cellIs" dxfId="151" priority="121" operator="equal">
      <formula>0</formula>
    </cfRule>
    <cfRule type="cellIs" dxfId="150" priority="122" operator="equal">
      <formula>1</formula>
    </cfRule>
  </conditionalFormatting>
  <conditionalFormatting sqref="BM25">
    <cfRule type="cellIs" dxfId="149" priority="119" operator="equal">
      <formula>0</formula>
    </cfRule>
    <cfRule type="cellIs" dxfId="148" priority="120" operator="equal">
      <formula>1</formula>
    </cfRule>
  </conditionalFormatting>
  <conditionalFormatting sqref="BO25">
    <cfRule type="cellIs" dxfId="147" priority="117" operator="equal">
      <formula>0</formula>
    </cfRule>
    <cfRule type="cellIs" dxfId="146" priority="118" operator="equal">
      <formula>1</formula>
    </cfRule>
  </conditionalFormatting>
  <conditionalFormatting sqref="BV14">
    <cfRule type="cellIs" dxfId="145" priority="107" operator="equal">
      <formula>0</formula>
    </cfRule>
    <cfRule type="cellIs" dxfId="144" priority="108" operator="equal">
      <formula>1</formula>
    </cfRule>
  </conditionalFormatting>
  <conditionalFormatting sqref="BV15:BV17">
    <cfRule type="cellIs" dxfId="143" priority="105" operator="equal">
      <formula>0</formula>
    </cfRule>
    <cfRule type="cellIs" dxfId="142" priority="106" operator="equal">
      <formula>1</formula>
    </cfRule>
  </conditionalFormatting>
  <conditionalFormatting sqref="BW14:BW17">
    <cfRule type="cellIs" dxfId="141" priority="103" operator="equal">
      <formula>0</formula>
    </cfRule>
    <cfRule type="cellIs" dxfId="140" priority="104" operator="equal">
      <formula>1</formula>
    </cfRule>
  </conditionalFormatting>
  <conditionalFormatting sqref="BX14:BX17">
    <cfRule type="cellIs" dxfId="139" priority="101" operator="equal">
      <formula>0</formula>
    </cfRule>
    <cfRule type="cellIs" dxfId="138" priority="102" operator="equal">
      <formula>1</formula>
    </cfRule>
  </conditionalFormatting>
  <conditionalFormatting sqref="BY14:BY17">
    <cfRule type="cellIs" dxfId="137" priority="99" operator="equal">
      <formula>0</formula>
    </cfRule>
    <cfRule type="cellIs" dxfId="136" priority="100" operator="equal">
      <formula>1</formula>
    </cfRule>
  </conditionalFormatting>
  <conditionalFormatting sqref="BV25">
    <cfRule type="cellIs" dxfId="135" priority="97" operator="equal">
      <formula>0</formula>
    </cfRule>
    <cfRule type="cellIs" dxfId="134" priority="98" operator="equal">
      <formula>1</formula>
    </cfRule>
  </conditionalFormatting>
  <conditionalFormatting sqref="BX25">
    <cfRule type="cellIs" dxfId="133" priority="95" operator="equal">
      <formula>0</formula>
    </cfRule>
    <cfRule type="cellIs" dxfId="132" priority="96" operator="equal">
      <formula>1</formula>
    </cfRule>
  </conditionalFormatting>
  <conditionalFormatting sqref="BZ25">
    <cfRule type="cellIs" dxfId="131" priority="93" operator="equal">
      <formula>0</formula>
    </cfRule>
    <cfRule type="cellIs" dxfId="130" priority="94" operator="equal">
      <formula>1</formula>
    </cfRule>
  </conditionalFormatting>
  <conditionalFormatting sqref="CB25">
    <cfRule type="cellIs" dxfId="129" priority="91" operator="equal">
      <formula>0</formula>
    </cfRule>
    <cfRule type="cellIs" dxfId="128" priority="92" operator="equal">
      <formula>1</formula>
    </cfRule>
  </conditionalFormatting>
  <conditionalFormatting sqref="CI14">
    <cfRule type="cellIs" dxfId="127" priority="81" operator="equal">
      <formula>0</formula>
    </cfRule>
    <cfRule type="cellIs" dxfId="126" priority="82" operator="equal">
      <formula>1</formula>
    </cfRule>
  </conditionalFormatting>
  <conditionalFormatting sqref="CI15:CI17">
    <cfRule type="cellIs" dxfId="125" priority="79" operator="equal">
      <formula>0</formula>
    </cfRule>
    <cfRule type="cellIs" dxfId="124" priority="80" operator="equal">
      <formula>1</formula>
    </cfRule>
  </conditionalFormatting>
  <conditionalFormatting sqref="CJ14:CJ17">
    <cfRule type="cellIs" dxfId="123" priority="77" operator="equal">
      <formula>0</formula>
    </cfRule>
    <cfRule type="cellIs" dxfId="122" priority="78" operator="equal">
      <formula>1</formula>
    </cfRule>
  </conditionalFormatting>
  <conditionalFormatting sqref="CK14:CK17">
    <cfRule type="cellIs" dxfId="121" priority="75" operator="equal">
      <formula>0</formula>
    </cfRule>
    <cfRule type="cellIs" dxfId="120" priority="76" operator="equal">
      <formula>1</formula>
    </cfRule>
  </conditionalFormatting>
  <conditionalFormatting sqref="CL14:CL17">
    <cfRule type="cellIs" dxfId="119" priority="73" operator="equal">
      <formula>0</formula>
    </cfRule>
    <cfRule type="cellIs" dxfId="118" priority="74" operator="equal">
      <formula>1</formula>
    </cfRule>
  </conditionalFormatting>
  <conditionalFormatting sqref="CI25">
    <cfRule type="cellIs" dxfId="117" priority="71" operator="equal">
      <formula>0</formula>
    </cfRule>
    <cfRule type="cellIs" dxfId="116" priority="72" operator="equal">
      <formula>1</formula>
    </cfRule>
  </conditionalFormatting>
  <conditionalFormatting sqref="CK25">
    <cfRule type="cellIs" dxfId="115" priority="69" operator="equal">
      <formula>0</formula>
    </cfRule>
    <cfRule type="cellIs" dxfId="114" priority="70" operator="equal">
      <formula>1</formula>
    </cfRule>
  </conditionalFormatting>
  <conditionalFormatting sqref="CM25">
    <cfRule type="cellIs" dxfId="113" priority="67" operator="equal">
      <formula>0</formula>
    </cfRule>
    <cfRule type="cellIs" dxfId="112" priority="68" operator="equal">
      <formula>1</formula>
    </cfRule>
  </conditionalFormatting>
  <conditionalFormatting sqref="CO25">
    <cfRule type="cellIs" dxfId="111" priority="65" operator="equal">
      <formula>0</formula>
    </cfRule>
    <cfRule type="cellIs" dxfId="110" priority="66" operator="equal">
      <formula>1</formula>
    </cfRule>
  </conditionalFormatting>
  <conditionalFormatting sqref="D32:D36">
    <cfRule type="cellIs" dxfId="109" priority="53" operator="equal">
      <formula>"NH"</formula>
    </cfRule>
    <cfRule type="cellIs" dxfId="108" priority="54" operator="equal">
      <formula>"H"</formula>
    </cfRule>
  </conditionalFormatting>
  <conditionalFormatting sqref="D31">
    <cfRule type="cellIs" dxfId="107" priority="55" operator="equal">
      <formula>"NH"</formula>
    </cfRule>
    <cfRule type="cellIs" dxfId="106" priority="56" operator="equal">
      <formula>"H"</formula>
    </cfRule>
  </conditionalFormatting>
  <conditionalFormatting sqref="Q10:R14">
    <cfRule type="cellIs" dxfId="105" priority="51" operator="equal">
      <formula>0</formula>
    </cfRule>
    <cfRule type="cellIs" dxfId="104" priority="52" operator="equal">
      <formula>1</formula>
    </cfRule>
  </conditionalFormatting>
  <conditionalFormatting sqref="AF10:AF14">
    <cfRule type="cellIs" dxfId="103" priority="49" operator="equal">
      <formula>0</formula>
    </cfRule>
    <cfRule type="cellIs" dxfId="102" priority="50" operator="equal">
      <formula>1</formula>
    </cfRule>
  </conditionalFormatting>
  <conditionalFormatting sqref="AF15:AF17">
    <cfRule type="cellIs" dxfId="101" priority="47" operator="equal">
      <formula>0</formula>
    </cfRule>
    <cfRule type="cellIs" dxfId="100" priority="48" operator="equal">
      <formula>1</formula>
    </cfRule>
  </conditionalFormatting>
  <conditionalFormatting sqref="AG15:AG17">
    <cfRule type="cellIs" dxfId="99" priority="45" operator="equal">
      <formula>0</formula>
    </cfRule>
    <cfRule type="cellIs" dxfId="98" priority="46" operator="equal">
      <formula>1</formula>
    </cfRule>
  </conditionalFormatting>
  <conditionalFormatting sqref="AH15:AH17">
    <cfRule type="cellIs" dxfId="97" priority="43" operator="equal">
      <formula>0</formula>
    </cfRule>
    <cfRule type="cellIs" dxfId="96" priority="44" operator="equal">
      <formula>1</formula>
    </cfRule>
  </conditionalFormatting>
  <conditionalFormatting sqref="AI10:AI17">
    <cfRule type="cellIs" dxfId="95" priority="41" operator="equal">
      <formula>0</formula>
    </cfRule>
    <cfRule type="cellIs" dxfId="94" priority="42" operator="equal">
      <formula>1</formula>
    </cfRule>
  </conditionalFormatting>
  <conditionalFormatting sqref="AW15:AW17">
    <cfRule type="cellIs" dxfId="93" priority="27" operator="equal">
      <formula>0</formula>
    </cfRule>
    <cfRule type="cellIs" dxfId="92" priority="28" operator="equal">
      <formula>1</formula>
    </cfRule>
  </conditionalFormatting>
  <conditionalFormatting sqref="AX15:AX17">
    <cfRule type="cellIs" dxfId="91" priority="25" operator="equal">
      <formula>0</formula>
    </cfRule>
    <cfRule type="cellIs" dxfId="90" priority="26" operator="equal">
      <formula>1</formula>
    </cfRule>
  </conditionalFormatting>
  <conditionalFormatting sqref="AY10:AY17">
    <cfRule type="cellIs" dxfId="89" priority="23" operator="equal">
      <formula>0</formula>
    </cfRule>
    <cfRule type="cellIs" dxfId="88" priority="24" operator="equal">
      <formula>1</formula>
    </cfRule>
  </conditionalFormatting>
  <conditionalFormatting sqref="AG10:AH14">
    <cfRule type="cellIs" dxfId="87" priority="33" operator="equal">
      <formula>0</formula>
    </cfRule>
    <cfRule type="cellIs" dxfId="86" priority="34" operator="equal">
      <formula>1</formula>
    </cfRule>
  </conditionalFormatting>
  <conditionalFormatting sqref="AV10:AV14">
    <cfRule type="cellIs" dxfId="85" priority="31" operator="equal">
      <formula>0</formula>
    </cfRule>
    <cfRule type="cellIs" dxfId="84" priority="32" operator="equal">
      <formula>1</formula>
    </cfRule>
  </conditionalFormatting>
  <conditionalFormatting sqref="AV15:AV17">
    <cfRule type="cellIs" dxfId="83" priority="29" operator="equal">
      <formula>0</formula>
    </cfRule>
    <cfRule type="cellIs" dxfId="82" priority="30" operator="equal">
      <formula>1</formula>
    </cfRule>
  </conditionalFormatting>
  <conditionalFormatting sqref="AW10:AX14">
    <cfRule type="cellIs" dxfId="81" priority="15" operator="equal">
      <formula>0</formula>
    </cfRule>
    <cfRule type="cellIs" dxfId="80" priority="16" operator="equal">
      <formula>1</formula>
    </cfRule>
  </conditionalFormatting>
  <conditionalFormatting sqref="AH25">
    <cfRule type="cellIs" dxfId="79" priority="13" operator="equal">
      <formula>0</formula>
    </cfRule>
    <cfRule type="cellIs" dxfId="78" priority="14" operator="equal">
      <formula>1</formula>
    </cfRule>
  </conditionalFormatting>
  <conditionalFormatting sqref="AJ25">
    <cfRule type="cellIs" dxfId="77" priority="11" operator="equal">
      <formula>0</formula>
    </cfRule>
    <cfRule type="cellIs" dxfId="76" priority="12" operator="equal">
      <formula>1</formula>
    </cfRule>
  </conditionalFormatting>
  <conditionalFormatting sqref="AL25">
    <cfRule type="cellIs" dxfId="75" priority="9" operator="equal">
      <formula>0</formula>
    </cfRule>
    <cfRule type="cellIs" dxfId="74" priority="10" operator="equal">
      <formula>1</formula>
    </cfRule>
  </conditionalFormatting>
  <conditionalFormatting sqref="AX25">
    <cfRule type="cellIs" dxfId="73" priority="7" operator="equal">
      <formula>0</formula>
    </cfRule>
    <cfRule type="cellIs" dxfId="72" priority="8" operator="equal">
      <formula>1</formula>
    </cfRule>
  </conditionalFormatting>
  <conditionalFormatting sqref="AZ25">
    <cfRule type="cellIs" dxfId="71" priority="5" operator="equal">
      <formula>0</formula>
    </cfRule>
    <cfRule type="cellIs" dxfId="70" priority="6" operator="equal">
      <formula>1</formula>
    </cfRule>
  </conditionalFormatting>
  <conditionalFormatting sqref="BB25">
    <cfRule type="cellIs" dxfId="69" priority="3" operator="equal">
      <formula>0</formula>
    </cfRule>
    <cfRule type="cellIs" dxfId="68" priority="4" operator="equal">
      <formula>1</formula>
    </cfRule>
  </conditionalFormatting>
  <conditionalFormatting sqref="AJ10:AJ14">
    <cfRule type="cellIs" dxfId="67" priority="1" operator="equal">
      <formula>0</formula>
    </cfRule>
    <cfRule type="cellIs" dxfId="66" priority="2" operator="equal">
      <formula>1</formula>
    </cfRule>
  </conditionalFormatting>
  <pageMargins left="0.7" right="0.7" top="0.75" bottom="0.75" header="0.3" footer="0.3"/>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39"/>
  <sheetViews>
    <sheetView topLeftCell="A10" zoomScale="80" zoomScaleNormal="80" workbookViewId="0">
      <selection activeCell="D28" sqref="D28"/>
    </sheetView>
  </sheetViews>
  <sheetFormatPr baseColWidth="10" defaultColWidth="11.42578125" defaultRowHeight="12.75"/>
  <cols>
    <col min="1" max="1" width="8" style="49" customWidth="1"/>
    <col min="2" max="2" width="41" style="49" customWidth="1"/>
    <col min="3" max="3" width="17.28515625" style="49" customWidth="1"/>
    <col min="4" max="4" width="31.42578125" style="49" customWidth="1"/>
    <col min="5" max="5" width="38.42578125" style="49" customWidth="1"/>
    <col min="6" max="6" width="19" style="49" customWidth="1"/>
    <col min="7" max="7" width="29.140625" style="49" customWidth="1"/>
    <col min="8" max="10" width="11.42578125" style="49"/>
    <col min="11" max="11" width="42.42578125" style="49" customWidth="1"/>
    <col min="12" max="12" width="12.7109375" style="49" bestFit="1" customWidth="1"/>
    <col min="13" max="16384" width="11.42578125" style="49"/>
  </cols>
  <sheetData>
    <row r="1" spans="1:12" ht="28.5" customHeight="1">
      <c r="A1" s="782" t="s">
        <v>48</v>
      </c>
      <c r="B1" s="783"/>
      <c r="C1" s="783"/>
      <c r="D1" s="783"/>
      <c r="E1" s="783"/>
      <c r="F1" s="783"/>
      <c r="G1" s="783"/>
    </row>
    <row r="3" spans="1:12" ht="90.75" customHeight="1">
      <c r="A3" s="108" t="s">
        <v>33</v>
      </c>
      <c r="B3" s="50" t="s">
        <v>30</v>
      </c>
      <c r="C3" s="85" t="s">
        <v>219</v>
      </c>
      <c r="D3" s="85" t="s">
        <v>220</v>
      </c>
      <c r="E3" s="85" t="s">
        <v>221</v>
      </c>
      <c r="F3" s="85" t="s">
        <v>222</v>
      </c>
      <c r="G3" s="85" t="s">
        <v>222</v>
      </c>
      <c r="J3" s="702" t="s">
        <v>73</v>
      </c>
      <c r="K3" s="702"/>
      <c r="L3" s="41" t="s">
        <v>72</v>
      </c>
    </row>
    <row r="4" spans="1:12" ht="31.5">
      <c r="A4" s="51">
        <f>+IF('1_ENTREGA'!A8="","",'1_ENTREGA'!A8)</f>
        <v>1</v>
      </c>
      <c r="B4" s="106" t="str">
        <f t="shared" ref="B4:B17" si="0">IF(A4="","",VLOOKUP(A4,LISTA_OFERENTES,2,FALSE))</f>
        <v>MCAD TRAINING &amp; CONSULTING S.A.S.</v>
      </c>
      <c r="C4" s="234" t="s">
        <v>224</v>
      </c>
      <c r="D4" s="234"/>
      <c r="E4" s="234"/>
      <c r="F4" s="234"/>
      <c r="G4" s="234"/>
      <c r="J4" s="45">
        <v>1</v>
      </c>
      <c r="K4" s="47" t="str">
        <f t="shared" ref="K4:K17" si="1">VLOOKUP(J4,LISTA_OFERENTES,2,FALSE)</f>
        <v>MCAD TRAINING &amp; CONSULTING S.A.S.</v>
      </c>
      <c r="L4" s="47" t="str">
        <f>IF(AND(C4="CUMPLE",D4="CUMPLE",E4="CUMPLE",F4="CUMPLE",G4="CUMPLE"),"H",IF(OR(C4=0,D4=0,E4=0,F4=0,G4=0)," ","NH"))</f>
        <v xml:space="preserve"> </v>
      </c>
    </row>
    <row r="5" spans="1:12" ht="15.75">
      <c r="A5" s="51">
        <f>+IF('1_ENTREGA'!A9="","",'1_ENTREGA'!A9)</f>
        <v>2</v>
      </c>
      <c r="B5" s="106" t="str">
        <f t="shared" si="0"/>
        <v>GOLD SYS</v>
      </c>
      <c r="C5" s="234" t="s">
        <v>224</v>
      </c>
      <c r="D5" s="234"/>
      <c r="E5" s="234"/>
      <c r="F5" s="234"/>
      <c r="G5" s="234"/>
      <c r="J5" s="45">
        <v>2</v>
      </c>
      <c r="K5" s="47" t="str">
        <f t="shared" si="1"/>
        <v>GOLD SYS</v>
      </c>
      <c r="L5" s="47" t="str">
        <f t="shared" ref="L5:L33" si="2">IF(AND(C5="CUMPLE",D5="CUMPLE",E5="CUMPLE",F5="CUMPLE",G5="CUMPLE"),"H",IF(OR(C5=0,D5=0,E5=0,F5=0,G5=0)," ","NH"))</f>
        <v xml:space="preserve"> </v>
      </c>
    </row>
    <row r="6" spans="1:12" ht="31.5">
      <c r="A6" s="51">
        <f>+IF('1_ENTREGA'!A10="","",'1_ENTREGA'!A10)</f>
        <v>3</v>
      </c>
      <c r="B6" s="106" t="str">
        <f t="shared" si="0"/>
        <v>CONTROLES EMPRESARIALES S.A.S.</v>
      </c>
      <c r="C6" s="234" t="s">
        <v>224</v>
      </c>
      <c r="D6" s="234"/>
      <c r="E6" s="234"/>
      <c r="F6" s="234"/>
      <c r="G6" s="234"/>
      <c r="J6" s="45">
        <v>3</v>
      </c>
      <c r="K6" s="47" t="str">
        <f t="shared" si="1"/>
        <v>CONTROLES EMPRESARIALES S.A.S.</v>
      </c>
      <c r="L6" s="47" t="str">
        <f t="shared" si="2"/>
        <v xml:space="preserve"> </v>
      </c>
    </row>
    <row r="7" spans="1:12" ht="15.75">
      <c r="A7" s="51">
        <f>+IF('1_ENTREGA'!A11="","",'1_ENTREGA'!A11)</f>
        <v>4</v>
      </c>
      <c r="B7" s="106">
        <f t="shared" si="0"/>
        <v>0</v>
      </c>
      <c r="C7" s="234" t="s">
        <v>224</v>
      </c>
      <c r="D7" s="234"/>
      <c r="E7" s="234"/>
      <c r="F7" s="234"/>
      <c r="G7" s="234"/>
      <c r="J7" s="45">
        <v>4</v>
      </c>
      <c r="K7" s="47">
        <f t="shared" si="1"/>
        <v>0</v>
      </c>
      <c r="L7" s="47" t="str">
        <f t="shared" si="2"/>
        <v xml:space="preserve"> </v>
      </c>
    </row>
    <row r="8" spans="1:12" ht="15.75">
      <c r="A8" s="51">
        <f>+IF('1_ENTREGA'!A12="","",'1_ENTREGA'!A12)</f>
        <v>5</v>
      </c>
      <c r="B8" s="106">
        <f t="shared" si="0"/>
        <v>0</v>
      </c>
      <c r="C8" s="234" t="s">
        <v>224</v>
      </c>
      <c r="D8" s="234"/>
      <c r="E8" s="234"/>
      <c r="F8" s="234"/>
      <c r="G8" s="234"/>
      <c r="J8" s="45">
        <v>5</v>
      </c>
      <c r="K8" s="47">
        <f t="shared" si="1"/>
        <v>0</v>
      </c>
      <c r="L8" s="47" t="str">
        <f t="shared" si="2"/>
        <v xml:space="preserve"> </v>
      </c>
    </row>
    <row r="9" spans="1:12" ht="15.75">
      <c r="A9" s="51">
        <f>+IF('1_ENTREGA'!A13="","",'1_ENTREGA'!A13)</f>
        <v>6</v>
      </c>
      <c r="B9" s="106">
        <f t="shared" si="0"/>
        <v>0</v>
      </c>
      <c r="C9" s="234" t="s">
        <v>224</v>
      </c>
      <c r="D9" s="234"/>
      <c r="E9" s="234"/>
      <c r="F9" s="234"/>
      <c r="G9" s="234"/>
      <c r="J9" s="45">
        <v>6</v>
      </c>
      <c r="K9" s="47">
        <f t="shared" si="1"/>
        <v>0</v>
      </c>
      <c r="L9" s="47" t="str">
        <f t="shared" si="2"/>
        <v xml:space="preserve"> </v>
      </c>
    </row>
    <row r="10" spans="1:12" ht="15.75">
      <c r="A10" s="51">
        <f>+IF('1_ENTREGA'!A14="","",'1_ENTREGA'!A14)</f>
        <v>7</v>
      </c>
      <c r="B10" s="106" t="str">
        <f t="shared" si="0"/>
        <v>O7</v>
      </c>
      <c r="C10" s="234" t="s">
        <v>224</v>
      </c>
      <c r="D10" s="234"/>
      <c r="E10" s="234"/>
      <c r="F10" s="234"/>
      <c r="G10" s="234"/>
      <c r="J10" s="45">
        <v>7</v>
      </c>
      <c r="K10" s="47" t="str">
        <f t="shared" si="1"/>
        <v>O7</v>
      </c>
      <c r="L10" s="47" t="str">
        <f t="shared" si="2"/>
        <v xml:space="preserve"> </v>
      </c>
    </row>
    <row r="11" spans="1:12" ht="15.75">
      <c r="A11" s="51">
        <f>+IF('1_ENTREGA'!A15="","",'1_ENTREGA'!A15)</f>
        <v>8</v>
      </c>
      <c r="B11" s="106" t="str">
        <f t="shared" si="0"/>
        <v>O8</v>
      </c>
      <c r="C11" s="234" t="s">
        <v>224</v>
      </c>
      <c r="D11" s="234"/>
      <c r="E11" s="234"/>
      <c r="F11" s="234"/>
      <c r="G11" s="234"/>
      <c r="J11" s="45">
        <v>8</v>
      </c>
      <c r="K11" s="47" t="str">
        <f t="shared" si="1"/>
        <v>O8</v>
      </c>
      <c r="L11" s="47" t="str">
        <f t="shared" si="2"/>
        <v xml:space="preserve"> </v>
      </c>
    </row>
    <row r="12" spans="1:12" ht="15.75">
      <c r="A12" s="51">
        <f>+IF('1_ENTREGA'!A16="","",'1_ENTREGA'!A16)</f>
        <v>9</v>
      </c>
      <c r="B12" s="106" t="str">
        <f t="shared" si="0"/>
        <v>O9</v>
      </c>
      <c r="C12" s="234" t="s">
        <v>224</v>
      </c>
      <c r="D12" s="234"/>
      <c r="E12" s="234"/>
      <c r="F12" s="234"/>
      <c r="G12" s="234"/>
      <c r="J12" s="45">
        <v>9</v>
      </c>
      <c r="K12" s="47" t="str">
        <f t="shared" si="1"/>
        <v>O9</v>
      </c>
      <c r="L12" s="47" t="str">
        <f t="shared" si="2"/>
        <v xml:space="preserve"> </v>
      </c>
    </row>
    <row r="13" spans="1:12" ht="15.75">
      <c r="A13" s="51">
        <f>+IF('1_ENTREGA'!A17="","",'1_ENTREGA'!A17)</f>
        <v>10</v>
      </c>
      <c r="B13" s="106" t="str">
        <f t="shared" si="0"/>
        <v>O10</v>
      </c>
      <c r="C13" s="234" t="s">
        <v>224</v>
      </c>
      <c r="D13" s="234"/>
      <c r="E13" s="234"/>
      <c r="F13" s="234"/>
      <c r="G13" s="234"/>
      <c r="J13" s="45">
        <v>10</v>
      </c>
      <c r="K13" s="47" t="str">
        <f t="shared" si="1"/>
        <v>O10</v>
      </c>
      <c r="L13" s="47" t="str">
        <f t="shared" si="2"/>
        <v xml:space="preserve"> </v>
      </c>
    </row>
    <row r="14" spans="1:12" ht="15.75">
      <c r="A14" s="51">
        <f>+IF('1_ENTREGA'!A18="","",'1_ENTREGA'!A18)</f>
        <v>11</v>
      </c>
      <c r="B14" s="106" t="str">
        <f t="shared" si="0"/>
        <v>O11</v>
      </c>
      <c r="C14" s="234" t="s">
        <v>224</v>
      </c>
      <c r="D14" s="234"/>
      <c r="E14" s="234"/>
      <c r="F14" s="234"/>
      <c r="G14" s="234"/>
      <c r="J14" s="45">
        <v>11</v>
      </c>
      <c r="K14" s="47" t="str">
        <f t="shared" si="1"/>
        <v>O11</v>
      </c>
      <c r="L14" s="47" t="str">
        <f t="shared" si="2"/>
        <v xml:space="preserve"> </v>
      </c>
    </row>
    <row r="15" spans="1:12" ht="15.75">
      <c r="A15" s="51">
        <f>+IF('1_ENTREGA'!A19="","",'1_ENTREGA'!A19)</f>
        <v>12</v>
      </c>
      <c r="B15" s="106" t="str">
        <f t="shared" si="0"/>
        <v>O12</v>
      </c>
      <c r="C15" s="234" t="s">
        <v>224</v>
      </c>
      <c r="D15" s="234"/>
      <c r="E15" s="234"/>
      <c r="F15" s="234"/>
      <c r="G15" s="234"/>
      <c r="J15" s="45">
        <v>12</v>
      </c>
      <c r="K15" s="47" t="str">
        <f t="shared" si="1"/>
        <v>O12</v>
      </c>
      <c r="L15" s="47" t="str">
        <f t="shared" si="2"/>
        <v xml:space="preserve"> </v>
      </c>
    </row>
    <row r="16" spans="1:12" ht="15.75">
      <c r="A16" s="51">
        <f>+IF('1_ENTREGA'!A20="","",'1_ENTREGA'!A20)</f>
        <v>13</v>
      </c>
      <c r="B16" s="106" t="str">
        <f t="shared" si="0"/>
        <v>O13</v>
      </c>
      <c r="C16" s="234" t="s">
        <v>224</v>
      </c>
      <c r="D16" s="234"/>
      <c r="E16" s="234"/>
      <c r="F16" s="234"/>
      <c r="G16" s="234"/>
      <c r="J16" s="45">
        <v>13</v>
      </c>
      <c r="K16" s="47" t="str">
        <f t="shared" si="1"/>
        <v>O13</v>
      </c>
      <c r="L16" s="47" t="str">
        <f t="shared" si="2"/>
        <v xml:space="preserve"> </v>
      </c>
    </row>
    <row r="17" spans="1:12" ht="15.75">
      <c r="A17" s="51">
        <f>+IF('1_ENTREGA'!A21="","",'1_ENTREGA'!A21)</f>
        <v>14</v>
      </c>
      <c r="B17" s="106" t="str">
        <f t="shared" si="0"/>
        <v>O14</v>
      </c>
      <c r="C17" s="234" t="s">
        <v>224</v>
      </c>
      <c r="D17" s="234"/>
      <c r="E17" s="234"/>
      <c r="F17" s="234"/>
      <c r="G17" s="234"/>
      <c r="J17" s="45">
        <v>14</v>
      </c>
      <c r="K17" s="47" t="str">
        <f t="shared" si="1"/>
        <v>O14</v>
      </c>
      <c r="L17" s="47" t="str">
        <f t="shared" si="2"/>
        <v xml:space="preserve"> </v>
      </c>
    </row>
    <row r="18" spans="1:12" ht="15.75">
      <c r="A18" s="51">
        <f>+IF('1_ENTREGA'!A22="","",'1_ENTREGA'!A22)</f>
        <v>15</v>
      </c>
      <c r="B18" s="106" t="str">
        <f t="shared" ref="B18:B33" si="3">IF(A18="","",VLOOKUP(A18,LISTA_OFERENTES,2,FALSE))</f>
        <v>O15</v>
      </c>
      <c r="C18" s="234" t="s">
        <v>224</v>
      </c>
      <c r="D18" s="234"/>
      <c r="E18" s="234"/>
      <c r="F18" s="234"/>
      <c r="G18" s="234"/>
      <c r="J18" s="45">
        <v>15</v>
      </c>
      <c r="K18" s="47" t="str">
        <f t="shared" ref="K18:K33" si="4">VLOOKUP(J18,LISTA_OFERENTES,2,FALSE)</f>
        <v>O15</v>
      </c>
      <c r="L18" s="47" t="str">
        <f t="shared" si="2"/>
        <v xml:space="preserve"> </v>
      </c>
    </row>
    <row r="19" spans="1:12" ht="15.75">
      <c r="A19" s="51">
        <f>+IF('1_ENTREGA'!A23="","",'1_ENTREGA'!A23)</f>
        <v>16</v>
      </c>
      <c r="B19" s="106" t="str">
        <f t="shared" si="3"/>
        <v>O16</v>
      </c>
      <c r="C19" s="234" t="s">
        <v>224</v>
      </c>
      <c r="D19" s="234"/>
      <c r="E19" s="234"/>
      <c r="F19" s="234"/>
      <c r="G19" s="234"/>
      <c r="J19" s="45">
        <v>16</v>
      </c>
      <c r="K19" s="47" t="str">
        <f t="shared" si="4"/>
        <v>O16</v>
      </c>
      <c r="L19" s="47" t="str">
        <f t="shared" si="2"/>
        <v xml:space="preserve"> </v>
      </c>
    </row>
    <row r="20" spans="1:12" ht="15.75">
      <c r="A20" s="51">
        <f>+IF('1_ENTREGA'!A24="","",'1_ENTREGA'!A24)</f>
        <v>17</v>
      </c>
      <c r="B20" s="106" t="str">
        <f t="shared" si="3"/>
        <v>O17</v>
      </c>
      <c r="C20" s="234" t="s">
        <v>224</v>
      </c>
      <c r="D20" s="234"/>
      <c r="E20" s="234"/>
      <c r="F20" s="234"/>
      <c r="G20" s="234"/>
      <c r="J20" s="45">
        <v>17</v>
      </c>
      <c r="K20" s="47" t="str">
        <f t="shared" si="4"/>
        <v>O17</v>
      </c>
      <c r="L20" s="47" t="str">
        <f t="shared" si="2"/>
        <v xml:space="preserve"> </v>
      </c>
    </row>
    <row r="21" spans="1:12" ht="15.75">
      <c r="A21" s="51">
        <f>+IF('1_ENTREGA'!A25="","",'1_ENTREGA'!A25)</f>
        <v>18</v>
      </c>
      <c r="B21" s="106" t="str">
        <f t="shared" si="3"/>
        <v>O18</v>
      </c>
      <c r="C21" s="234" t="s">
        <v>224</v>
      </c>
      <c r="D21" s="234"/>
      <c r="E21" s="234"/>
      <c r="F21" s="234"/>
      <c r="G21" s="234"/>
      <c r="J21" s="45">
        <v>18</v>
      </c>
      <c r="K21" s="47" t="str">
        <f t="shared" si="4"/>
        <v>O18</v>
      </c>
      <c r="L21" s="47" t="str">
        <f t="shared" si="2"/>
        <v xml:space="preserve"> </v>
      </c>
    </row>
    <row r="22" spans="1:12" ht="15.75">
      <c r="A22" s="51">
        <f>+IF('1_ENTREGA'!A26="","",'1_ENTREGA'!A26)</f>
        <v>19</v>
      </c>
      <c r="B22" s="106" t="str">
        <f t="shared" si="3"/>
        <v>O19</v>
      </c>
      <c r="C22" s="234" t="s">
        <v>224</v>
      </c>
      <c r="D22" s="234"/>
      <c r="E22" s="234"/>
      <c r="F22" s="234"/>
      <c r="G22" s="234"/>
      <c r="J22" s="45">
        <v>19</v>
      </c>
      <c r="K22" s="47" t="str">
        <f t="shared" si="4"/>
        <v>O19</v>
      </c>
      <c r="L22" s="47" t="str">
        <f t="shared" si="2"/>
        <v xml:space="preserve"> </v>
      </c>
    </row>
    <row r="23" spans="1:12" ht="15.75">
      <c r="A23" s="51">
        <f>+IF('1_ENTREGA'!A27="","",'1_ENTREGA'!A27)</f>
        <v>20</v>
      </c>
      <c r="B23" s="106" t="str">
        <f t="shared" si="3"/>
        <v>O20</v>
      </c>
      <c r="C23" s="234" t="s">
        <v>224</v>
      </c>
      <c r="D23" s="234"/>
      <c r="E23" s="234"/>
      <c r="F23" s="234"/>
      <c r="G23" s="234"/>
      <c r="J23" s="45">
        <v>20</v>
      </c>
      <c r="K23" s="47" t="str">
        <f t="shared" si="4"/>
        <v>O20</v>
      </c>
      <c r="L23" s="47" t="str">
        <f t="shared" si="2"/>
        <v xml:space="preserve"> </v>
      </c>
    </row>
    <row r="24" spans="1:12" ht="15.75">
      <c r="A24" s="51">
        <f>+IF('1_ENTREGA'!A28="","",'1_ENTREGA'!A28)</f>
        <v>21</v>
      </c>
      <c r="B24" s="106" t="str">
        <f t="shared" si="3"/>
        <v>O21</v>
      </c>
      <c r="C24" s="234" t="s">
        <v>224</v>
      </c>
      <c r="D24" s="234"/>
      <c r="E24" s="234"/>
      <c r="F24" s="234"/>
      <c r="G24" s="234"/>
      <c r="J24" s="45">
        <v>21</v>
      </c>
      <c r="K24" s="47" t="str">
        <f t="shared" si="4"/>
        <v>O21</v>
      </c>
      <c r="L24" s="47" t="str">
        <f t="shared" si="2"/>
        <v xml:space="preserve"> </v>
      </c>
    </row>
    <row r="25" spans="1:12" ht="15.75">
      <c r="A25" s="51">
        <f>+IF('1_ENTREGA'!A29="","",'1_ENTREGA'!A29)</f>
        <v>22</v>
      </c>
      <c r="B25" s="106" t="str">
        <f t="shared" si="3"/>
        <v>O22</v>
      </c>
      <c r="C25" s="234" t="s">
        <v>224</v>
      </c>
      <c r="D25" s="234"/>
      <c r="E25" s="234"/>
      <c r="F25" s="234"/>
      <c r="G25" s="234"/>
      <c r="J25" s="45">
        <v>22</v>
      </c>
      <c r="K25" s="47" t="str">
        <f t="shared" si="4"/>
        <v>O22</v>
      </c>
      <c r="L25" s="47" t="str">
        <f t="shared" si="2"/>
        <v xml:space="preserve"> </v>
      </c>
    </row>
    <row r="26" spans="1:12" ht="15.75">
      <c r="A26" s="51">
        <f>+IF('1_ENTREGA'!A30="","",'1_ENTREGA'!A30)</f>
        <v>23</v>
      </c>
      <c r="B26" s="106" t="str">
        <f t="shared" si="3"/>
        <v>O23</v>
      </c>
      <c r="C26" s="234" t="s">
        <v>224</v>
      </c>
      <c r="D26" s="234"/>
      <c r="E26" s="234"/>
      <c r="F26" s="234"/>
      <c r="G26" s="234"/>
      <c r="J26" s="45">
        <v>23</v>
      </c>
      <c r="K26" s="47" t="str">
        <f t="shared" si="4"/>
        <v>O23</v>
      </c>
      <c r="L26" s="47" t="str">
        <f t="shared" si="2"/>
        <v xml:space="preserve"> </v>
      </c>
    </row>
    <row r="27" spans="1:12" ht="15.75">
      <c r="A27" s="51">
        <f>+IF('1_ENTREGA'!A31="","",'1_ENTREGA'!A31)</f>
        <v>24</v>
      </c>
      <c r="B27" s="106" t="str">
        <f t="shared" si="3"/>
        <v>O24</v>
      </c>
      <c r="C27" s="234" t="s">
        <v>224</v>
      </c>
      <c r="D27" s="234"/>
      <c r="E27" s="234"/>
      <c r="F27" s="234"/>
      <c r="G27" s="234"/>
      <c r="J27" s="45">
        <v>24</v>
      </c>
      <c r="K27" s="47" t="str">
        <f t="shared" si="4"/>
        <v>O24</v>
      </c>
      <c r="L27" s="47" t="str">
        <f t="shared" si="2"/>
        <v xml:space="preserve"> </v>
      </c>
    </row>
    <row r="28" spans="1:12" ht="15.75">
      <c r="A28" s="51">
        <f>+IF('1_ENTREGA'!A32="","",'1_ENTREGA'!A32)</f>
        <v>25</v>
      </c>
      <c r="B28" s="106" t="str">
        <f t="shared" si="3"/>
        <v>O25</v>
      </c>
      <c r="C28" s="71"/>
      <c r="D28" s="71"/>
      <c r="E28" s="107"/>
      <c r="F28" s="71"/>
      <c r="G28" s="71"/>
      <c r="J28" s="45">
        <v>25</v>
      </c>
      <c r="K28" s="47" t="str">
        <f t="shared" si="4"/>
        <v>O25</v>
      </c>
      <c r="L28" s="47" t="str">
        <f t="shared" si="2"/>
        <v xml:space="preserve"> </v>
      </c>
    </row>
    <row r="29" spans="1:12" ht="15.75">
      <c r="A29" s="51">
        <f>+IF('1_ENTREGA'!A33="","",'1_ENTREGA'!A33)</f>
        <v>26</v>
      </c>
      <c r="B29" s="106" t="str">
        <f t="shared" si="3"/>
        <v>O26</v>
      </c>
      <c r="C29" s="71"/>
      <c r="D29" s="71"/>
      <c r="E29" s="107"/>
      <c r="F29" s="71"/>
      <c r="G29" s="71"/>
      <c r="J29" s="45">
        <v>26</v>
      </c>
      <c r="K29" s="47" t="str">
        <f t="shared" si="4"/>
        <v>O26</v>
      </c>
      <c r="L29" s="47" t="str">
        <f t="shared" si="2"/>
        <v xml:space="preserve"> </v>
      </c>
    </row>
    <row r="30" spans="1:12" ht="15.75">
      <c r="A30" s="51">
        <f>+IF('1_ENTREGA'!A34="","",'1_ENTREGA'!A34)</f>
        <v>27</v>
      </c>
      <c r="B30" s="106" t="str">
        <f t="shared" si="3"/>
        <v>O27</v>
      </c>
      <c r="C30" s="71"/>
      <c r="D30" s="71"/>
      <c r="E30" s="107"/>
      <c r="F30" s="71"/>
      <c r="G30" s="71"/>
      <c r="J30" s="45">
        <v>27</v>
      </c>
      <c r="K30" s="47" t="str">
        <f t="shared" si="4"/>
        <v>O27</v>
      </c>
      <c r="L30" s="47" t="str">
        <f t="shared" si="2"/>
        <v xml:space="preserve"> </v>
      </c>
    </row>
    <row r="31" spans="1:12" ht="15.75" hidden="1">
      <c r="A31" s="51">
        <f>+IF('1_ENTREGA'!A35="","",'1_ENTREGA'!A35)</f>
        <v>28</v>
      </c>
      <c r="B31" s="106" t="str">
        <f t="shared" si="3"/>
        <v>O28</v>
      </c>
      <c r="C31" s="71"/>
      <c r="D31" s="71"/>
      <c r="E31" s="107"/>
      <c r="F31" s="71"/>
      <c r="G31" s="71"/>
      <c r="J31" s="45">
        <v>28</v>
      </c>
      <c r="K31" s="47" t="str">
        <f t="shared" si="4"/>
        <v>O28</v>
      </c>
      <c r="L31" s="47" t="str">
        <f t="shared" si="2"/>
        <v xml:space="preserve"> </v>
      </c>
    </row>
    <row r="32" spans="1:12" ht="15.75" hidden="1">
      <c r="A32" s="51">
        <f>+IF('1_ENTREGA'!A36="","",'1_ENTREGA'!A36)</f>
        <v>29</v>
      </c>
      <c r="B32" s="106" t="str">
        <f t="shared" si="3"/>
        <v>O29</v>
      </c>
      <c r="C32" s="71"/>
      <c r="D32" s="71"/>
      <c r="E32" s="107"/>
      <c r="F32" s="71"/>
      <c r="G32" s="71"/>
      <c r="J32" s="45">
        <v>29</v>
      </c>
      <c r="K32" s="47" t="str">
        <f t="shared" si="4"/>
        <v>O29</v>
      </c>
      <c r="L32" s="47" t="str">
        <f t="shared" si="2"/>
        <v xml:space="preserve"> </v>
      </c>
    </row>
    <row r="33" spans="1:12" ht="15.75" hidden="1">
      <c r="A33" s="51">
        <f>+IF('1_ENTREGA'!A37="","",'1_ENTREGA'!A37)</f>
        <v>30</v>
      </c>
      <c r="B33" s="106" t="str">
        <f t="shared" si="3"/>
        <v>O30</v>
      </c>
      <c r="C33" s="71"/>
      <c r="D33" s="71"/>
      <c r="E33" s="107"/>
      <c r="F33" s="71"/>
      <c r="G33" s="71"/>
      <c r="J33" s="45">
        <v>30</v>
      </c>
      <c r="K33" s="47" t="str">
        <f t="shared" si="4"/>
        <v>O30</v>
      </c>
      <c r="L33" s="47" t="str">
        <f t="shared" si="2"/>
        <v xml:space="preserve"> </v>
      </c>
    </row>
    <row r="36" spans="1:12">
      <c r="C36" s="784" t="s">
        <v>223</v>
      </c>
      <c r="D36" s="784"/>
      <c r="E36" s="784"/>
      <c r="F36" s="784"/>
      <c r="G36" s="784"/>
    </row>
    <row r="37" spans="1:12">
      <c r="C37" s="784"/>
      <c r="D37" s="784"/>
      <c r="E37" s="784"/>
      <c r="F37" s="784"/>
      <c r="G37" s="784"/>
    </row>
    <row r="38" spans="1:12">
      <c r="C38" s="784"/>
      <c r="D38" s="784"/>
      <c r="E38" s="784"/>
      <c r="F38" s="784"/>
      <c r="G38" s="784"/>
    </row>
    <row r="39" spans="1:12">
      <c r="C39" s="784"/>
      <c r="D39" s="784"/>
      <c r="E39" s="784"/>
      <c r="F39" s="784"/>
      <c r="G39" s="784"/>
    </row>
  </sheetData>
  <mergeCells count="3">
    <mergeCell ref="J3:K3"/>
    <mergeCell ref="A1:G1"/>
    <mergeCell ref="C36:G39"/>
  </mergeCells>
  <conditionalFormatting sqref="C4:G7 C4:F33">
    <cfRule type="cellIs" dxfId="18" priority="25" operator="equal">
      <formula>"NO CUMPLE"</formula>
    </cfRule>
    <cfRule type="cellIs" dxfId="17" priority="26" operator="equal">
      <formula>"CUMPLE"</formula>
    </cfRule>
  </conditionalFormatting>
  <conditionalFormatting sqref="G4:G7 G28:G33">
    <cfRule type="cellIs" dxfId="16" priority="3" operator="equal">
      <formula>"NO CUMPLE"</formula>
    </cfRule>
    <cfRule type="cellIs" dxfId="15" priority="4" operator="equal">
      <formula>"CUMPLE"</formula>
    </cfRule>
  </conditionalFormatting>
  <conditionalFormatting sqref="G8:G27">
    <cfRule type="cellIs" dxfId="14" priority="1" operator="equal">
      <formula>"NO CUMPLE"</formula>
    </cfRule>
    <cfRule type="cellIs" dxfId="13" priority="2" operator="equal">
      <formula>"CUMPLE"</formula>
    </cfRule>
  </conditionalFormatting>
  <dataValidations count="1">
    <dataValidation type="list" allowBlank="1" showInputMessage="1" showErrorMessage="1" sqref="C4:G33">
      <formula1>"CUMPLE,NO CUMPLE"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109"/>
  <sheetViews>
    <sheetView zoomScale="70" zoomScaleNormal="70" workbookViewId="0">
      <selection activeCell="GK1" sqref="GK1"/>
    </sheetView>
  </sheetViews>
  <sheetFormatPr baseColWidth="10" defaultRowHeight="12.75"/>
  <cols>
    <col min="1" max="1" width="3.7109375" style="53" customWidth="1"/>
    <col min="2" max="2" width="9.140625" style="53" customWidth="1"/>
    <col min="3" max="3" width="153.28515625" style="53" customWidth="1"/>
    <col min="4" max="4" width="11" style="53" customWidth="1"/>
    <col min="5" max="5" width="13" style="53" customWidth="1"/>
    <col min="6" max="6" width="18.7109375" style="53" customWidth="1"/>
    <col min="7" max="7" width="22.85546875" style="53" customWidth="1"/>
    <col min="8" max="8" width="25" style="53" customWidth="1"/>
    <col min="9" max="9" width="13.5703125" style="53" customWidth="1"/>
    <col min="10" max="10" width="12.28515625" style="53" customWidth="1"/>
    <col min="11" max="11" width="9.140625" style="53" customWidth="1"/>
    <col min="12" max="12" width="109" style="53" customWidth="1"/>
    <col min="13" max="13" width="11" style="53" customWidth="1"/>
    <col min="14" max="14" width="13" style="53" customWidth="1"/>
    <col min="15" max="15" width="18.7109375" style="53" customWidth="1"/>
    <col min="16" max="16" width="19.85546875" style="53" customWidth="1"/>
    <col min="17" max="17" width="25" style="53" customWidth="1"/>
    <col min="18" max="18" width="18.28515625" style="53" customWidth="1"/>
    <col min="19" max="19" width="13.7109375" style="53" bestFit="1" customWidth="1"/>
    <col min="20" max="20" width="9.140625" style="53" customWidth="1"/>
    <col min="21" max="21" width="109" style="53" customWidth="1"/>
    <col min="22" max="22" width="11" style="53" customWidth="1"/>
    <col min="23" max="23" width="13" style="53" customWidth="1"/>
    <col min="24" max="24" width="18.7109375" style="53" customWidth="1"/>
    <col min="25" max="25" width="19.85546875" style="53" customWidth="1"/>
    <col min="26" max="26" width="25" style="53" customWidth="1"/>
    <col min="27" max="28" width="11.42578125" style="53"/>
    <col min="29" max="29" width="9.140625" style="53" customWidth="1"/>
    <col min="30" max="30" width="109" style="53" customWidth="1"/>
    <col min="31" max="31" width="11" style="53" customWidth="1"/>
    <col min="32" max="32" width="13" style="53" customWidth="1"/>
    <col min="33" max="33" width="18.7109375" style="53" customWidth="1"/>
    <col min="34" max="34" width="19.85546875" style="53" customWidth="1"/>
    <col min="35" max="35" width="25" style="53" customWidth="1"/>
    <col min="36" max="37" width="11.42578125" style="53"/>
    <col min="38" max="38" width="9.140625" style="53" customWidth="1"/>
    <col min="39" max="39" width="109" style="53" customWidth="1"/>
    <col min="40" max="40" width="11" style="53" customWidth="1"/>
    <col min="41" max="41" width="13" style="53" customWidth="1"/>
    <col min="42" max="42" width="18.7109375" style="53" customWidth="1"/>
    <col min="43" max="43" width="19.85546875" style="53" customWidth="1"/>
    <col min="44" max="44" width="25" style="53" customWidth="1"/>
    <col min="45" max="46" width="11.42578125" style="53" customWidth="1"/>
    <col min="47" max="47" width="9.140625" style="53" customWidth="1"/>
    <col min="48" max="48" width="109" style="53" customWidth="1"/>
    <col min="49" max="49" width="11" style="53" customWidth="1"/>
    <col min="50" max="50" width="13" style="53" customWidth="1"/>
    <col min="51" max="51" width="18.7109375" style="53" customWidth="1"/>
    <col min="52" max="52" width="19.85546875" style="53" customWidth="1"/>
    <col min="53" max="53" width="25" style="53" customWidth="1"/>
    <col min="54" max="55" width="11.42578125" style="53" customWidth="1"/>
    <col min="56" max="56" width="9.140625" style="53" customWidth="1"/>
    <col min="57" max="57" width="109" style="53" customWidth="1"/>
    <col min="58" max="58" width="11" style="53" customWidth="1"/>
    <col min="59" max="59" width="13" style="53" customWidth="1"/>
    <col min="60" max="60" width="18.7109375" style="53" customWidth="1"/>
    <col min="61" max="61" width="19.85546875" style="53" customWidth="1"/>
    <col min="62" max="62" width="25" style="53" customWidth="1"/>
    <col min="63" max="64" width="11.42578125" style="53" customWidth="1"/>
    <col min="65" max="65" width="9.140625" style="53" customWidth="1"/>
    <col min="66" max="66" width="109" style="53" customWidth="1"/>
    <col min="67" max="67" width="11" style="53" customWidth="1"/>
    <col min="68" max="68" width="13" style="53" customWidth="1"/>
    <col min="69" max="69" width="18.7109375" style="53" customWidth="1"/>
    <col min="70" max="70" width="19.85546875" style="53" customWidth="1"/>
    <col min="71" max="71" width="25" style="53" customWidth="1"/>
    <col min="72" max="73" width="11.42578125" style="53" customWidth="1"/>
    <col min="74" max="74" width="9.140625" style="53" customWidth="1"/>
    <col min="75" max="75" width="109" style="53" customWidth="1"/>
    <col min="76" max="76" width="11" style="53" customWidth="1"/>
    <col min="77" max="77" width="13" style="53" customWidth="1"/>
    <col min="78" max="78" width="18.7109375" style="53" customWidth="1"/>
    <col min="79" max="79" width="19.85546875" style="53" customWidth="1"/>
    <col min="80" max="80" width="25" style="53" customWidth="1"/>
    <col min="81" max="82" width="11.42578125" style="53" customWidth="1"/>
    <col min="83" max="83" width="9.140625" style="53" customWidth="1"/>
    <col min="84" max="84" width="109" style="53" customWidth="1"/>
    <col min="85" max="85" width="11" style="53" customWidth="1"/>
    <col min="86" max="86" width="13" style="53" customWidth="1"/>
    <col min="87" max="87" width="18.7109375" style="53" customWidth="1"/>
    <col min="88" max="88" width="19.85546875" style="53" customWidth="1"/>
    <col min="89" max="89" width="25" style="53" customWidth="1"/>
    <col min="90" max="91" width="11.42578125" style="53" customWidth="1"/>
    <col min="92" max="92" width="9.140625" style="53" customWidth="1"/>
    <col min="93" max="93" width="109" style="53" customWidth="1"/>
    <col min="94" max="94" width="11" style="53" customWidth="1"/>
    <col min="95" max="95" width="13" style="53" customWidth="1"/>
    <col min="96" max="96" width="18.7109375" style="53" customWidth="1"/>
    <col min="97" max="97" width="19.85546875" style="53" customWidth="1"/>
    <col min="98" max="98" width="25" style="53" customWidth="1"/>
    <col min="99" max="100" width="11.42578125" style="53" customWidth="1"/>
    <col min="101" max="101" width="9.140625" style="53" customWidth="1"/>
    <col min="102" max="102" width="109" style="53" customWidth="1"/>
    <col min="103" max="103" width="11" style="53" customWidth="1"/>
    <col min="104" max="104" width="13" style="53" customWidth="1"/>
    <col min="105" max="105" width="18.7109375" style="53" customWidth="1"/>
    <col min="106" max="106" width="19.85546875" style="53" customWidth="1"/>
    <col min="107" max="107" width="25" style="53" customWidth="1"/>
    <col min="108" max="109" width="11.42578125" style="53" customWidth="1"/>
    <col min="110" max="110" width="9.140625" style="53" customWidth="1"/>
    <col min="111" max="111" width="109" style="53" customWidth="1"/>
    <col min="112" max="112" width="11" style="53" customWidth="1"/>
    <col min="113" max="113" width="13" style="53" customWidth="1"/>
    <col min="114" max="114" width="18.7109375" style="53" customWidth="1"/>
    <col min="115" max="115" width="19.85546875" style="53" customWidth="1"/>
    <col min="116" max="116" width="25" style="53" customWidth="1"/>
    <col min="117" max="118" width="11.42578125" style="53" customWidth="1"/>
    <col min="119" max="119" width="9.140625" style="53" customWidth="1"/>
    <col min="120" max="120" width="109" style="53" customWidth="1"/>
    <col min="121" max="121" width="11" style="53" customWidth="1"/>
    <col min="122" max="122" width="13" style="53" customWidth="1"/>
    <col min="123" max="123" width="18.7109375" style="53" customWidth="1"/>
    <col min="124" max="124" width="19.85546875" style="53" customWidth="1"/>
    <col min="125" max="125" width="25" style="53" customWidth="1"/>
    <col min="126" max="127" width="11.42578125" style="53" customWidth="1"/>
    <col min="128" max="128" width="9.140625" style="53" customWidth="1"/>
    <col min="129" max="129" width="109" style="53" customWidth="1"/>
    <col min="130" max="130" width="11" style="53" customWidth="1"/>
    <col min="131" max="131" width="13" style="53" customWidth="1"/>
    <col min="132" max="132" width="18.7109375" style="53" customWidth="1"/>
    <col min="133" max="133" width="19.85546875" style="53" customWidth="1"/>
    <col min="134" max="134" width="25" style="53" customWidth="1"/>
    <col min="135" max="136" width="11.42578125" style="53" customWidth="1"/>
    <col min="137" max="137" width="9.140625" style="53" customWidth="1"/>
    <col min="138" max="138" width="109" style="53" customWidth="1"/>
    <col min="139" max="139" width="11" style="53" customWidth="1"/>
    <col min="140" max="140" width="13" style="53" customWidth="1"/>
    <col min="141" max="141" width="18.7109375" style="53" customWidth="1"/>
    <col min="142" max="142" width="19.85546875" style="53" customWidth="1"/>
    <col min="143" max="143" width="25" style="53" customWidth="1"/>
    <col min="144" max="146" width="11.42578125" style="80"/>
    <col min="147" max="147" width="66" style="80" customWidth="1"/>
    <col min="148" max="150" width="11.42578125" style="80"/>
    <col min="151" max="151" width="14.28515625" style="80" customWidth="1"/>
    <col min="152" max="152" width="17" style="80" customWidth="1"/>
    <col min="153" max="155" width="11.42578125" style="80"/>
    <col min="156" max="156" width="68.140625" style="80" customWidth="1"/>
    <col min="157" max="159" width="11.42578125" style="80"/>
    <col min="160" max="160" width="14.5703125" style="80" customWidth="1"/>
    <col min="161" max="161" width="16.140625" style="80" customWidth="1"/>
    <col min="162" max="164" width="11.42578125" style="80"/>
    <col min="165" max="165" width="69" style="80" customWidth="1"/>
    <col min="166" max="173" width="11.42578125" style="80"/>
    <col min="174" max="174" width="68.7109375" style="80" customWidth="1"/>
    <col min="175" max="182" width="11.42578125" style="80"/>
    <col min="183" max="183" width="68.7109375" style="80" customWidth="1"/>
    <col min="184" max="191" width="11.42578125" style="80"/>
    <col min="192" max="192" width="69" style="80" customWidth="1"/>
    <col min="193" max="200" width="11.42578125" style="80"/>
    <col min="201" max="201" width="68.7109375" style="80" customWidth="1"/>
    <col min="202" max="209" width="11.42578125" style="80"/>
    <col min="210" max="210" width="68.7109375" style="80" customWidth="1"/>
    <col min="211" max="218" width="11.42578125" style="80"/>
    <col min="219" max="219" width="68.7109375" style="80" customWidth="1"/>
    <col min="220" max="227" width="11.42578125" style="80"/>
    <col min="228" max="228" width="69.140625" style="80" customWidth="1"/>
    <col min="229" max="236" width="11.42578125" style="80"/>
    <col min="237" max="237" width="68.5703125" style="80" customWidth="1"/>
    <col min="238" max="245" width="11.42578125" style="80"/>
    <col min="246" max="246" width="70.85546875" style="80" customWidth="1"/>
    <col min="247" max="254" width="11.42578125" style="80"/>
    <col min="255" max="255" width="68.7109375" style="80" customWidth="1"/>
    <col min="256" max="263" width="11.42578125" style="80"/>
    <col min="264" max="264" width="60.5703125" style="80" customWidth="1"/>
    <col min="265" max="272" width="11.42578125" style="80"/>
    <col min="273" max="273" width="54.5703125" style="80" customWidth="1"/>
    <col min="274" max="16384" width="11.42578125" style="80"/>
  </cols>
  <sheetData>
    <row r="1" spans="2:278" ht="13.5" thickBot="1"/>
    <row r="2" spans="2:278" ht="13.5" customHeight="1" thickTop="1">
      <c r="K2" s="788">
        <v>1</v>
      </c>
      <c r="L2" s="788" t="s">
        <v>3</v>
      </c>
      <c r="M2" s="790" t="str">
        <f>VLOOKUP(K2,LISTA_OFERENTES,2,FALSE)</f>
        <v>MCAD TRAINING &amp; CONSULTING S.A.S.</v>
      </c>
      <c r="N2" s="791"/>
      <c r="O2" s="791"/>
      <c r="P2" s="792"/>
      <c r="T2" s="788">
        <v>2</v>
      </c>
      <c r="U2" s="788" t="s">
        <v>3</v>
      </c>
      <c r="V2" s="790" t="str">
        <f>VLOOKUP(T2,LISTA_OFERENTES,2,FALSE)</f>
        <v>GOLD SYS</v>
      </c>
      <c r="W2" s="791"/>
      <c r="X2" s="791"/>
      <c r="Y2" s="792"/>
      <c r="AC2" s="788">
        <v>3</v>
      </c>
      <c r="AD2" s="788" t="s">
        <v>3</v>
      </c>
      <c r="AE2" s="790" t="str">
        <f>VLOOKUP(AC2,LISTA_OFERENTES,2,FALSE)</f>
        <v>CONTROLES EMPRESARIALES S.A.S.</v>
      </c>
      <c r="AF2" s="791"/>
      <c r="AG2" s="791"/>
      <c r="AH2" s="792"/>
      <c r="AL2" s="788">
        <v>4</v>
      </c>
      <c r="AM2" s="788" t="s">
        <v>3</v>
      </c>
      <c r="AN2" s="790">
        <f>VLOOKUP(AL2,LISTA_OFERENTES,2,FALSE)</f>
        <v>0</v>
      </c>
      <c r="AO2" s="791"/>
      <c r="AP2" s="791"/>
      <c r="AQ2" s="792"/>
      <c r="AU2" s="788">
        <v>5</v>
      </c>
      <c r="AV2" s="788" t="s">
        <v>3</v>
      </c>
      <c r="AW2" s="86">
        <f>VLOOKUP(AU2,LISTA_OFERENTES,2,FALSE)</f>
        <v>0</v>
      </c>
      <c r="AX2" s="87"/>
      <c r="AY2" s="87"/>
      <c r="AZ2" s="88"/>
      <c r="BD2" s="788">
        <v>6</v>
      </c>
      <c r="BE2" s="788" t="s">
        <v>3</v>
      </c>
      <c r="BF2" s="790">
        <f>VLOOKUP(BD2,LISTA_OFERENTES,2,FALSE)</f>
        <v>0</v>
      </c>
      <c r="BG2" s="791"/>
      <c r="BH2" s="791"/>
      <c r="BI2" s="792"/>
      <c r="BM2" s="788">
        <v>7</v>
      </c>
      <c r="BN2" s="788" t="s">
        <v>3</v>
      </c>
      <c r="BO2" s="790" t="str">
        <f>VLOOKUP(BM2,LISTA_OFERENTES,2,FALSE)</f>
        <v>O7</v>
      </c>
      <c r="BP2" s="791"/>
      <c r="BQ2" s="791"/>
      <c r="BR2" s="792"/>
      <c r="BV2" s="788">
        <v>8</v>
      </c>
      <c r="BW2" s="788" t="s">
        <v>3</v>
      </c>
      <c r="BX2" s="790" t="str">
        <f>VLOOKUP(BV2,LISTA_OFERENTES,2,FALSE)</f>
        <v>O8</v>
      </c>
      <c r="BY2" s="791"/>
      <c r="BZ2" s="791"/>
      <c r="CA2" s="792"/>
      <c r="CE2" s="788">
        <v>9</v>
      </c>
      <c r="CF2" s="788" t="s">
        <v>3</v>
      </c>
      <c r="CG2" s="790" t="str">
        <f>VLOOKUP(CE2,LISTA_OFERENTES,2,FALSE)</f>
        <v>O9</v>
      </c>
      <c r="CH2" s="791"/>
      <c r="CI2" s="791"/>
      <c r="CJ2" s="792"/>
      <c r="CN2" s="788">
        <v>10</v>
      </c>
      <c r="CO2" s="788" t="s">
        <v>3</v>
      </c>
      <c r="CP2" s="790" t="str">
        <f>VLOOKUP(CN2,LISTA_OFERENTES,2,FALSE)</f>
        <v>O10</v>
      </c>
      <c r="CQ2" s="791"/>
      <c r="CR2" s="791"/>
      <c r="CS2" s="792"/>
      <c r="CW2" s="788">
        <v>11</v>
      </c>
      <c r="CX2" s="788" t="s">
        <v>3</v>
      </c>
      <c r="CY2" s="790" t="str">
        <f>VLOOKUP(CW2,LISTA_OFERENTES,2,FALSE)</f>
        <v>O11</v>
      </c>
      <c r="CZ2" s="791"/>
      <c r="DA2" s="791"/>
      <c r="DB2" s="792"/>
      <c r="DF2" s="788">
        <v>12</v>
      </c>
      <c r="DG2" s="788" t="s">
        <v>3</v>
      </c>
      <c r="DH2" s="790" t="str">
        <f>VLOOKUP(DF2,LISTA_OFERENTES,2,FALSE)</f>
        <v>O12</v>
      </c>
      <c r="DI2" s="791"/>
      <c r="DJ2" s="791"/>
      <c r="DK2" s="792"/>
      <c r="DO2" s="788">
        <v>13</v>
      </c>
      <c r="DP2" s="788" t="s">
        <v>3</v>
      </c>
      <c r="DQ2" s="790" t="str">
        <f>VLOOKUP(DO2,LISTA_OFERENTES,2,FALSE)</f>
        <v>O13</v>
      </c>
      <c r="DR2" s="791"/>
      <c r="DS2" s="791"/>
      <c r="DT2" s="792"/>
      <c r="DX2" s="788">
        <v>14</v>
      </c>
      <c r="DY2" s="788" t="s">
        <v>3</v>
      </c>
      <c r="DZ2" s="790" t="str">
        <f>VLOOKUP(DX2,LISTA_OFERENTES,2,FALSE)</f>
        <v>O14</v>
      </c>
      <c r="EA2" s="791"/>
      <c r="EB2" s="791"/>
      <c r="EC2" s="792"/>
      <c r="EG2" s="788">
        <v>15</v>
      </c>
      <c r="EH2" s="788" t="s">
        <v>3</v>
      </c>
      <c r="EI2" s="790" t="str">
        <f>VLOOKUP(EG2,LISTA_OFERENTES,2,FALSE)</f>
        <v>O15</v>
      </c>
      <c r="EJ2" s="791"/>
      <c r="EK2" s="791"/>
      <c r="EL2" s="792"/>
      <c r="EP2" s="788">
        <v>16</v>
      </c>
      <c r="EQ2" s="788" t="s">
        <v>3</v>
      </c>
      <c r="ER2" s="790" t="str">
        <f>VLOOKUP(EP2,LISTA_OFERENTES,2,FALSE)</f>
        <v>O16</v>
      </c>
      <c r="ES2" s="791"/>
      <c r="ET2" s="791"/>
      <c r="EU2" s="792"/>
      <c r="EV2" s="53"/>
      <c r="EY2" s="788">
        <v>17</v>
      </c>
      <c r="EZ2" s="788" t="s">
        <v>3</v>
      </c>
      <c r="FA2" s="790" t="str">
        <f>VLOOKUP(EY2,LISTA_OFERENTES,2,FALSE)</f>
        <v>O17</v>
      </c>
      <c r="FB2" s="791"/>
      <c r="FC2" s="791"/>
      <c r="FD2" s="792"/>
      <c r="FE2" s="53"/>
      <c r="FH2" s="788">
        <v>18</v>
      </c>
      <c r="FI2" s="788" t="s">
        <v>3</v>
      </c>
      <c r="FJ2" s="790" t="str">
        <f>VLOOKUP(FH2,LISTA_OFERENTES,2,FALSE)</f>
        <v>O18</v>
      </c>
      <c r="FK2" s="791"/>
      <c r="FL2" s="791"/>
      <c r="FM2" s="792"/>
      <c r="FN2" s="53"/>
      <c r="FO2" s="53"/>
      <c r="FP2" s="53"/>
      <c r="FQ2" s="788">
        <v>19</v>
      </c>
      <c r="FR2" s="788" t="s">
        <v>3</v>
      </c>
      <c r="FS2" s="790" t="str">
        <f>VLOOKUP(FQ2,LISTA_OFERENTES,2,FALSE)</f>
        <v>O19</v>
      </c>
      <c r="FT2" s="791"/>
      <c r="FU2" s="791"/>
      <c r="FV2" s="792"/>
      <c r="FW2" s="53"/>
      <c r="FZ2" s="788">
        <v>20</v>
      </c>
      <c r="GA2" s="788" t="s">
        <v>3</v>
      </c>
      <c r="GB2" s="790" t="str">
        <f>VLOOKUP(FZ2,LISTA_OFERENTES,2,FALSE)</f>
        <v>O20</v>
      </c>
      <c r="GC2" s="791"/>
      <c r="GD2" s="791"/>
      <c r="GE2" s="792"/>
      <c r="GF2" s="53"/>
      <c r="GI2" s="788">
        <v>21</v>
      </c>
      <c r="GJ2" s="788" t="s">
        <v>3</v>
      </c>
      <c r="GK2" s="790" t="str">
        <f>VLOOKUP(GI2,LISTA_OFERENTES,2,FALSE)</f>
        <v>O21</v>
      </c>
      <c r="GL2" s="791"/>
      <c r="GM2" s="791"/>
      <c r="GN2" s="792"/>
      <c r="GO2" s="53"/>
      <c r="GR2" s="788">
        <v>22</v>
      </c>
      <c r="GS2" s="788" t="s">
        <v>3</v>
      </c>
      <c r="GT2" s="790" t="str">
        <f>VLOOKUP(GR2,LISTA_OFERENTES,2,FALSE)</f>
        <v>O22</v>
      </c>
      <c r="GU2" s="791"/>
      <c r="GV2" s="791"/>
      <c r="GW2" s="792"/>
      <c r="GX2" s="53"/>
      <c r="GY2" s="53"/>
      <c r="GZ2" s="53"/>
      <c r="HA2" s="788">
        <v>23</v>
      </c>
      <c r="HB2" s="788" t="s">
        <v>3</v>
      </c>
      <c r="HC2" s="790" t="str">
        <f>VLOOKUP(HA2,LISTA_OFERENTES,2,FALSE)</f>
        <v>O23</v>
      </c>
      <c r="HD2" s="791"/>
      <c r="HE2" s="791"/>
      <c r="HF2" s="792"/>
      <c r="HG2" s="53"/>
      <c r="HJ2" s="788">
        <v>24</v>
      </c>
      <c r="HK2" s="788" t="s">
        <v>3</v>
      </c>
      <c r="HL2" s="790" t="str">
        <f>VLOOKUP(HJ2,LISTA_OFERENTES,2,FALSE)</f>
        <v>O24</v>
      </c>
      <c r="HM2" s="791"/>
      <c r="HN2" s="791"/>
      <c r="HO2" s="792"/>
      <c r="HP2" s="53"/>
      <c r="HS2" s="788">
        <v>25</v>
      </c>
      <c r="HT2" s="788" t="s">
        <v>3</v>
      </c>
      <c r="HU2" s="790" t="str">
        <f>VLOOKUP(HS2,LISTA_OFERENTES,2,FALSE)</f>
        <v>O25</v>
      </c>
      <c r="HV2" s="791"/>
      <c r="HW2" s="791"/>
      <c r="HX2" s="792"/>
      <c r="HY2" s="53"/>
      <c r="IB2" s="788">
        <v>26</v>
      </c>
      <c r="IC2" s="788" t="s">
        <v>3</v>
      </c>
      <c r="ID2" s="790" t="str">
        <f>VLOOKUP(IB2,LISTA_OFERENTES,2,FALSE)</f>
        <v>O26</v>
      </c>
      <c r="IE2" s="791"/>
      <c r="IF2" s="791"/>
      <c r="IG2" s="792"/>
      <c r="IH2" s="53"/>
      <c r="II2" s="53"/>
      <c r="IJ2" s="53"/>
      <c r="IK2" s="788">
        <v>27</v>
      </c>
      <c r="IL2" s="788" t="s">
        <v>3</v>
      </c>
      <c r="IM2" s="790" t="str">
        <f>VLOOKUP(IK2,LISTA_OFERENTES,2,FALSE)</f>
        <v>O27</v>
      </c>
      <c r="IN2" s="791"/>
      <c r="IO2" s="791"/>
      <c r="IP2" s="792"/>
      <c r="IQ2" s="53"/>
      <c r="IT2" s="788">
        <v>28</v>
      </c>
      <c r="IU2" s="788" t="s">
        <v>3</v>
      </c>
      <c r="IV2" s="790" t="str">
        <f>VLOOKUP(IT2,LISTA_OFERENTES,2,FALSE)</f>
        <v>O28</v>
      </c>
      <c r="IW2" s="791"/>
      <c r="IX2" s="791"/>
      <c r="IY2" s="792"/>
      <c r="IZ2" s="53"/>
      <c r="JC2" s="788">
        <v>29</v>
      </c>
      <c r="JD2" s="788" t="s">
        <v>3</v>
      </c>
      <c r="JE2" s="790" t="str">
        <f>VLOOKUP(JC2,LISTA_OFERENTES,2,FALSE)</f>
        <v>O29</v>
      </c>
      <c r="JF2" s="791"/>
      <c r="JG2" s="791"/>
      <c r="JH2" s="792"/>
      <c r="JI2" s="53"/>
      <c r="JL2" s="788">
        <v>30</v>
      </c>
      <c r="JM2" s="788" t="s">
        <v>3</v>
      </c>
      <c r="JN2" s="790" t="str">
        <f>VLOOKUP(JL2,LISTA_OFERENTES,2,FALSE)</f>
        <v>O30</v>
      </c>
      <c r="JO2" s="791"/>
      <c r="JP2" s="791"/>
      <c r="JQ2" s="792"/>
      <c r="JR2" s="53"/>
    </row>
    <row r="3" spans="2:278" ht="13.5" customHeight="1" thickBot="1">
      <c r="K3" s="789"/>
      <c r="L3" s="789"/>
      <c r="M3" s="793"/>
      <c r="N3" s="794"/>
      <c r="O3" s="794"/>
      <c r="P3" s="795"/>
      <c r="T3" s="789"/>
      <c r="U3" s="789"/>
      <c r="V3" s="793"/>
      <c r="W3" s="794"/>
      <c r="X3" s="794"/>
      <c r="Y3" s="795"/>
      <c r="AC3" s="789"/>
      <c r="AD3" s="789"/>
      <c r="AE3" s="793"/>
      <c r="AF3" s="794"/>
      <c r="AG3" s="794"/>
      <c r="AH3" s="795"/>
      <c r="AL3" s="789"/>
      <c r="AM3" s="789"/>
      <c r="AN3" s="793"/>
      <c r="AO3" s="794"/>
      <c r="AP3" s="794"/>
      <c r="AQ3" s="795"/>
      <c r="AU3" s="789"/>
      <c r="AV3" s="789"/>
      <c r="AW3" s="89"/>
      <c r="AX3" s="90"/>
      <c r="AY3" s="90"/>
      <c r="AZ3" s="91"/>
      <c r="BD3" s="789"/>
      <c r="BE3" s="789"/>
      <c r="BF3" s="793"/>
      <c r="BG3" s="794"/>
      <c r="BH3" s="794"/>
      <c r="BI3" s="795"/>
      <c r="BM3" s="789"/>
      <c r="BN3" s="789"/>
      <c r="BO3" s="793"/>
      <c r="BP3" s="794"/>
      <c r="BQ3" s="794"/>
      <c r="BR3" s="795"/>
      <c r="BV3" s="789"/>
      <c r="BW3" s="789"/>
      <c r="BX3" s="793"/>
      <c r="BY3" s="794"/>
      <c r="BZ3" s="794"/>
      <c r="CA3" s="795"/>
      <c r="CE3" s="789"/>
      <c r="CF3" s="789"/>
      <c r="CG3" s="793"/>
      <c r="CH3" s="794"/>
      <c r="CI3" s="794"/>
      <c r="CJ3" s="795"/>
      <c r="CN3" s="789"/>
      <c r="CO3" s="789"/>
      <c r="CP3" s="793"/>
      <c r="CQ3" s="794"/>
      <c r="CR3" s="794"/>
      <c r="CS3" s="795"/>
      <c r="CW3" s="789"/>
      <c r="CX3" s="789"/>
      <c r="CY3" s="793"/>
      <c r="CZ3" s="794"/>
      <c r="DA3" s="794"/>
      <c r="DB3" s="795"/>
      <c r="DF3" s="789"/>
      <c r="DG3" s="789"/>
      <c r="DH3" s="793"/>
      <c r="DI3" s="794"/>
      <c r="DJ3" s="794"/>
      <c r="DK3" s="795"/>
      <c r="DO3" s="789"/>
      <c r="DP3" s="789"/>
      <c r="DQ3" s="793"/>
      <c r="DR3" s="794"/>
      <c r="DS3" s="794"/>
      <c r="DT3" s="795"/>
      <c r="DX3" s="789"/>
      <c r="DY3" s="789"/>
      <c r="DZ3" s="793"/>
      <c r="EA3" s="794"/>
      <c r="EB3" s="794"/>
      <c r="EC3" s="795"/>
      <c r="EG3" s="789"/>
      <c r="EH3" s="789"/>
      <c r="EI3" s="793"/>
      <c r="EJ3" s="794"/>
      <c r="EK3" s="794"/>
      <c r="EL3" s="795"/>
      <c r="EP3" s="789"/>
      <c r="EQ3" s="789"/>
      <c r="ER3" s="793"/>
      <c r="ES3" s="794"/>
      <c r="ET3" s="794"/>
      <c r="EU3" s="795"/>
      <c r="EV3" s="53"/>
      <c r="EY3" s="789"/>
      <c r="EZ3" s="789"/>
      <c r="FA3" s="793"/>
      <c r="FB3" s="794"/>
      <c r="FC3" s="794"/>
      <c r="FD3" s="795"/>
      <c r="FE3" s="53"/>
      <c r="FH3" s="789"/>
      <c r="FI3" s="789"/>
      <c r="FJ3" s="793"/>
      <c r="FK3" s="794"/>
      <c r="FL3" s="794"/>
      <c r="FM3" s="795"/>
      <c r="FN3" s="53"/>
      <c r="FO3" s="53"/>
      <c r="FP3" s="53"/>
      <c r="FQ3" s="789"/>
      <c r="FR3" s="789"/>
      <c r="FS3" s="793"/>
      <c r="FT3" s="794"/>
      <c r="FU3" s="794"/>
      <c r="FV3" s="795"/>
      <c r="FW3" s="53"/>
      <c r="FZ3" s="789"/>
      <c r="GA3" s="789"/>
      <c r="GB3" s="793"/>
      <c r="GC3" s="794"/>
      <c r="GD3" s="794"/>
      <c r="GE3" s="795"/>
      <c r="GF3" s="53"/>
      <c r="GI3" s="789"/>
      <c r="GJ3" s="789"/>
      <c r="GK3" s="793"/>
      <c r="GL3" s="794"/>
      <c r="GM3" s="794"/>
      <c r="GN3" s="795"/>
      <c r="GO3" s="53"/>
      <c r="GR3" s="789"/>
      <c r="GS3" s="789"/>
      <c r="GT3" s="793"/>
      <c r="GU3" s="794"/>
      <c r="GV3" s="794"/>
      <c r="GW3" s="795"/>
      <c r="GX3" s="53"/>
      <c r="GY3" s="53"/>
      <c r="GZ3" s="53"/>
      <c r="HA3" s="789"/>
      <c r="HB3" s="789"/>
      <c r="HC3" s="793"/>
      <c r="HD3" s="794"/>
      <c r="HE3" s="794"/>
      <c r="HF3" s="795"/>
      <c r="HG3" s="53"/>
      <c r="HJ3" s="789"/>
      <c r="HK3" s="789"/>
      <c r="HL3" s="793"/>
      <c r="HM3" s="794"/>
      <c r="HN3" s="794"/>
      <c r="HO3" s="795"/>
      <c r="HP3" s="53"/>
      <c r="HS3" s="789"/>
      <c r="HT3" s="789"/>
      <c r="HU3" s="793"/>
      <c r="HV3" s="794"/>
      <c r="HW3" s="794"/>
      <c r="HX3" s="795"/>
      <c r="HY3" s="53"/>
      <c r="IB3" s="789"/>
      <c r="IC3" s="789"/>
      <c r="ID3" s="793"/>
      <c r="IE3" s="794"/>
      <c r="IF3" s="794"/>
      <c r="IG3" s="795"/>
      <c r="IH3" s="53"/>
      <c r="II3" s="53"/>
      <c r="IJ3" s="53"/>
      <c r="IK3" s="789"/>
      <c r="IL3" s="789"/>
      <c r="IM3" s="793"/>
      <c r="IN3" s="794"/>
      <c r="IO3" s="794"/>
      <c r="IP3" s="795"/>
      <c r="IQ3" s="53"/>
      <c r="IT3" s="789"/>
      <c r="IU3" s="789"/>
      <c r="IV3" s="793"/>
      <c r="IW3" s="794"/>
      <c r="IX3" s="794"/>
      <c r="IY3" s="795"/>
      <c r="IZ3" s="53"/>
      <c r="JC3" s="789"/>
      <c r="JD3" s="789"/>
      <c r="JE3" s="793"/>
      <c r="JF3" s="794"/>
      <c r="JG3" s="794"/>
      <c r="JH3" s="795"/>
      <c r="JI3" s="53"/>
      <c r="JL3" s="789"/>
      <c r="JM3" s="789"/>
      <c r="JN3" s="793"/>
      <c r="JO3" s="794"/>
      <c r="JP3" s="794"/>
      <c r="JQ3" s="795"/>
      <c r="JR3" s="53"/>
    </row>
    <row r="4" spans="2:278" ht="52.5" customHeight="1" thickTop="1" thickBot="1">
      <c r="B4" s="796" t="s">
        <v>94</v>
      </c>
      <c r="C4" s="822"/>
      <c r="D4" s="802" t="s">
        <v>4</v>
      </c>
      <c r="E4" s="803"/>
      <c r="F4" s="803"/>
      <c r="G4" s="803"/>
      <c r="H4" s="804"/>
      <c r="K4" s="796" t="s">
        <v>76</v>
      </c>
      <c r="L4" s="797"/>
      <c r="M4" s="802" t="s">
        <v>4</v>
      </c>
      <c r="N4" s="803"/>
      <c r="O4" s="803"/>
      <c r="P4" s="803"/>
      <c r="Q4" s="804"/>
      <c r="T4" s="796" t="s">
        <v>76</v>
      </c>
      <c r="U4" s="797"/>
      <c r="V4" s="802" t="s">
        <v>4</v>
      </c>
      <c r="W4" s="803"/>
      <c r="X4" s="803"/>
      <c r="Y4" s="803"/>
      <c r="Z4" s="804"/>
      <c r="AC4" s="796" t="s">
        <v>76</v>
      </c>
      <c r="AD4" s="797"/>
      <c r="AE4" s="802" t="s">
        <v>4</v>
      </c>
      <c r="AF4" s="803"/>
      <c r="AG4" s="803"/>
      <c r="AH4" s="803"/>
      <c r="AI4" s="804"/>
      <c r="AL4" s="796" t="s">
        <v>76</v>
      </c>
      <c r="AM4" s="797"/>
      <c r="AN4" s="802" t="s">
        <v>4</v>
      </c>
      <c r="AO4" s="803"/>
      <c r="AP4" s="803"/>
      <c r="AQ4" s="803"/>
      <c r="AR4" s="804"/>
      <c r="AU4" s="796" t="s">
        <v>76</v>
      </c>
      <c r="AV4" s="797"/>
      <c r="AW4" s="802" t="s">
        <v>4</v>
      </c>
      <c r="AX4" s="803"/>
      <c r="AY4" s="803"/>
      <c r="AZ4" s="803"/>
      <c r="BA4" s="804"/>
      <c r="BD4" s="796" t="s">
        <v>76</v>
      </c>
      <c r="BE4" s="797"/>
      <c r="BF4" s="802" t="s">
        <v>4</v>
      </c>
      <c r="BG4" s="803"/>
      <c r="BH4" s="803"/>
      <c r="BI4" s="803"/>
      <c r="BJ4" s="804"/>
      <c r="BM4" s="796" t="s">
        <v>76</v>
      </c>
      <c r="BN4" s="797"/>
      <c r="BO4" s="802" t="s">
        <v>4</v>
      </c>
      <c r="BP4" s="803"/>
      <c r="BQ4" s="803"/>
      <c r="BR4" s="803"/>
      <c r="BS4" s="804"/>
      <c r="BV4" s="796" t="s">
        <v>76</v>
      </c>
      <c r="BW4" s="797"/>
      <c r="BX4" s="802" t="s">
        <v>4</v>
      </c>
      <c r="BY4" s="803"/>
      <c r="BZ4" s="803"/>
      <c r="CA4" s="803"/>
      <c r="CB4" s="804"/>
      <c r="CE4" s="796" t="s">
        <v>76</v>
      </c>
      <c r="CF4" s="797"/>
      <c r="CG4" s="802" t="s">
        <v>4</v>
      </c>
      <c r="CH4" s="803"/>
      <c r="CI4" s="803"/>
      <c r="CJ4" s="803"/>
      <c r="CK4" s="804"/>
      <c r="CN4" s="796" t="s">
        <v>76</v>
      </c>
      <c r="CO4" s="797"/>
      <c r="CP4" s="802" t="s">
        <v>4</v>
      </c>
      <c r="CQ4" s="803"/>
      <c r="CR4" s="803"/>
      <c r="CS4" s="803"/>
      <c r="CT4" s="804"/>
      <c r="CW4" s="796" t="s">
        <v>76</v>
      </c>
      <c r="CX4" s="797"/>
      <c r="CY4" s="802" t="s">
        <v>4</v>
      </c>
      <c r="CZ4" s="803"/>
      <c r="DA4" s="803"/>
      <c r="DB4" s="803"/>
      <c r="DC4" s="804"/>
      <c r="DF4" s="796" t="s">
        <v>76</v>
      </c>
      <c r="DG4" s="797"/>
      <c r="DH4" s="802" t="s">
        <v>4</v>
      </c>
      <c r="DI4" s="803"/>
      <c r="DJ4" s="803"/>
      <c r="DK4" s="803"/>
      <c r="DL4" s="804"/>
      <c r="DO4" s="796" t="s">
        <v>76</v>
      </c>
      <c r="DP4" s="797"/>
      <c r="DQ4" s="802" t="s">
        <v>4</v>
      </c>
      <c r="DR4" s="803"/>
      <c r="DS4" s="803"/>
      <c r="DT4" s="803"/>
      <c r="DU4" s="804"/>
      <c r="DX4" s="796" t="s">
        <v>76</v>
      </c>
      <c r="DY4" s="797"/>
      <c r="DZ4" s="802" t="s">
        <v>4</v>
      </c>
      <c r="EA4" s="803"/>
      <c r="EB4" s="803"/>
      <c r="EC4" s="803"/>
      <c r="ED4" s="804"/>
      <c r="EG4" s="796" t="s">
        <v>76</v>
      </c>
      <c r="EH4" s="797"/>
      <c r="EI4" s="802" t="s">
        <v>4</v>
      </c>
      <c r="EJ4" s="803"/>
      <c r="EK4" s="803"/>
      <c r="EL4" s="803"/>
      <c r="EM4" s="804"/>
      <c r="EP4" s="796" t="s">
        <v>76</v>
      </c>
      <c r="EQ4" s="797"/>
      <c r="ER4" s="802" t="s">
        <v>4</v>
      </c>
      <c r="ES4" s="803"/>
      <c r="ET4" s="803"/>
      <c r="EU4" s="803"/>
      <c r="EV4" s="804"/>
      <c r="EY4" s="796" t="s">
        <v>76</v>
      </c>
      <c r="EZ4" s="797"/>
      <c r="FA4" s="802" t="s">
        <v>4</v>
      </c>
      <c r="FB4" s="803"/>
      <c r="FC4" s="803"/>
      <c r="FD4" s="803"/>
      <c r="FE4" s="804"/>
      <c r="FH4" s="796" t="s">
        <v>76</v>
      </c>
      <c r="FI4" s="797"/>
      <c r="FJ4" s="802" t="s">
        <v>4</v>
      </c>
      <c r="FK4" s="803"/>
      <c r="FL4" s="803"/>
      <c r="FM4" s="803"/>
      <c r="FN4" s="804"/>
      <c r="FO4" s="53"/>
      <c r="FP4" s="53"/>
      <c r="FQ4" s="796" t="s">
        <v>76</v>
      </c>
      <c r="FR4" s="797"/>
      <c r="FS4" s="802" t="s">
        <v>4</v>
      </c>
      <c r="FT4" s="803"/>
      <c r="FU4" s="803"/>
      <c r="FV4" s="803"/>
      <c r="FW4" s="804"/>
      <c r="FZ4" s="796" t="s">
        <v>76</v>
      </c>
      <c r="GA4" s="797"/>
      <c r="GB4" s="802" t="s">
        <v>4</v>
      </c>
      <c r="GC4" s="803"/>
      <c r="GD4" s="803"/>
      <c r="GE4" s="803"/>
      <c r="GF4" s="804"/>
      <c r="GI4" s="796" t="s">
        <v>76</v>
      </c>
      <c r="GJ4" s="797"/>
      <c r="GK4" s="802" t="s">
        <v>4</v>
      </c>
      <c r="GL4" s="803"/>
      <c r="GM4" s="803"/>
      <c r="GN4" s="803"/>
      <c r="GO4" s="804"/>
      <c r="GR4" s="796" t="s">
        <v>76</v>
      </c>
      <c r="GS4" s="797"/>
      <c r="GT4" s="802" t="s">
        <v>4</v>
      </c>
      <c r="GU4" s="803"/>
      <c r="GV4" s="803"/>
      <c r="GW4" s="803"/>
      <c r="GX4" s="804"/>
      <c r="GY4" s="53"/>
      <c r="GZ4" s="53"/>
      <c r="HA4" s="796" t="s">
        <v>76</v>
      </c>
      <c r="HB4" s="797"/>
      <c r="HC4" s="802" t="s">
        <v>4</v>
      </c>
      <c r="HD4" s="803"/>
      <c r="HE4" s="803"/>
      <c r="HF4" s="803"/>
      <c r="HG4" s="804"/>
      <c r="HJ4" s="796" t="s">
        <v>76</v>
      </c>
      <c r="HK4" s="797"/>
      <c r="HL4" s="802" t="s">
        <v>4</v>
      </c>
      <c r="HM4" s="803"/>
      <c r="HN4" s="803"/>
      <c r="HO4" s="803"/>
      <c r="HP4" s="804"/>
      <c r="HS4" s="796" t="s">
        <v>76</v>
      </c>
      <c r="HT4" s="797"/>
      <c r="HU4" s="802" t="s">
        <v>4</v>
      </c>
      <c r="HV4" s="803"/>
      <c r="HW4" s="803"/>
      <c r="HX4" s="803"/>
      <c r="HY4" s="804"/>
      <c r="IB4" s="796" t="s">
        <v>76</v>
      </c>
      <c r="IC4" s="797"/>
      <c r="ID4" s="802" t="s">
        <v>4</v>
      </c>
      <c r="IE4" s="803"/>
      <c r="IF4" s="803"/>
      <c r="IG4" s="803"/>
      <c r="IH4" s="804"/>
      <c r="II4" s="53"/>
      <c r="IJ4" s="53"/>
      <c r="IK4" s="796" t="s">
        <v>76</v>
      </c>
      <c r="IL4" s="797"/>
      <c r="IM4" s="802" t="s">
        <v>4</v>
      </c>
      <c r="IN4" s="803"/>
      <c r="IO4" s="803"/>
      <c r="IP4" s="803"/>
      <c r="IQ4" s="804"/>
      <c r="IT4" s="796" t="s">
        <v>76</v>
      </c>
      <c r="IU4" s="797"/>
      <c r="IV4" s="802" t="s">
        <v>4</v>
      </c>
      <c r="IW4" s="803"/>
      <c r="IX4" s="803"/>
      <c r="IY4" s="803"/>
      <c r="IZ4" s="804"/>
      <c r="JC4" s="796" t="s">
        <v>76</v>
      </c>
      <c r="JD4" s="797"/>
      <c r="JE4" s="802" t="s">
        <v>4</v>
      </c>
      <c r="JF4" s="803"/>
      <c r="JG4" s="803"/>
      <c r="JH4" s="803"/>
      <c r="JI4" s="804"/>
      <c r="JL4" s="796" t="s">
        <v>76</v>
      </c>
      <c r="JM4" s="797"/>
      <c r="JN4" s="802" t="s">
        <v>4</v>
      </c>
      <c r="JO4" s="803"/>
      <c r="JP4" s="803"/>
      <c r="JQ4" s="803"/>
      <c r="JR4" s="804"/>
    </row>
    <row r="5" spans="2:278" ht="13.5" customHeight="1" thickTop="1">
      <c r="B5" s="823"/>
      <c r="C5" s="824"/>
      <c r="D5" s="805" t="s">
        <v>104</v>
      </c>
      <c r="E5" s="806"/>
      <c r="F5" s="806"/>
      <c r="G5" s="806"/>
      <c r="H5" s="807"/>
      <c r="K5" s="798"/>
      <c r="L5" s="799"/>
      <c r="M5" s="805" t="s">
        <v>104</v>
      </c>
      <c r="N5" s="806"/>
      <c r="O5" s="806"/>
      <c r="P5" s="806"/>
      <c r="Q5" s="807"/>
      <c r="T5" s="798"/>
      <c r="U5" s="799"/>
      <c r="V5" s="805" t="str">
        <f>M5</f>
        <v>CIUDAD UNIVERSITARIA</v>
      </c>
      <c r="W5" s="806"/>
      <c r="X5" s="806"/>
      <c r="Y5" s="806"/>
      <c r="Z5" s="807"/>
      <c r="AC5" s="798"/>
      <c r="AD5" s="799"/>
      <c r="AE5" s="805" t="str">
        <f>V5</f>
        <v>CIUDAD UNIVERSITARIA</v>
      </c>
      <c r="AF5" s="806"/>
      <c r="AG5" s="806"/>
      <c r="AH5" s="806"/>
      <c r="AI5" s="807"/>
      <c r="AL5" s="798"/>
      <c r="AM5" s="799"/>
      <c r="AN5" s="805" t="str">
        <f>AE5</f>
        <v>CIUDAD UNIVERSITARIA</v>
      </c>
      <c r="AO5" s="806"/>
      <c r="AP5" s="806"/>
      <c r="AQ5" s="806"/>
      <c r="AR5" s="807"/>
      <c r="AU5" s="798"/>
      <c r="AV5" s="799"/>
      <c r="AW5" s="805" t="str">
        <f>AN5</f>
        <v>CIUDAD UNIVERSITARIA</v>
      </c>
      <c r="AX5" s="806"/>
      <c r="AY5" s="806"/>
      <c r="AZ5" s="806"/>
      <c r="BA5" s="807"/>
      <c r="BD5" s="798"/>
      <c r="BE5" s="799"/>
      <c r="BF5" s="805" t="str">
        <f>AW5</f>
        <v>CIUDAD UNIVERSITARIA</v>
      </c>
      <c r="BG5" s="806"/>
      <c r="BH5" s="806"/>
      <c r="BI5" s="806"/>
      <c r="BJ5" s="807"/>
      <c r="BM5" s="798"/>
      <c r="BN5" s="799"/>
      <c r="BO5" s="805" t="str">
        <f>BF5</f>
        <v>CIUDAD UNIVERSITARIA</v>
      </c>
      <c r="BP5" s="806"/>
      <c r="BQ5" s="806"/>
      <c r="BR5" s="806"/>
      <c r="BS5" s="807"/>
      <c r="BV5" s="798"/>
      <c r="BW5" s="799"/>
      <c r="BX5" s="805" t="str">
        <f>BO5</f>
        <v>CIUDAD UNIVERSITARIA</v>
      </c>
      <c r="BY5" s="806"/>
      <c r="BZ5" s="806"/>
      <c r="CA5" s="806"/>
      <c r="CB5" s="807"/>
      <c r="CE5" s="798"/>
      <c r="CF5" s="799"/>
      <c r="CG5" s="805" t="str">
        <f>BX5</f>
        <v>CIUDAD UNIVERSITARIA</v>
      </c>
      <c r="CH5" s="806"/>
      <c r="CI5" s="806"/>
      <c r="CJ5" s="806"/>
      <c r="CK5" s="807"/>
      <c r="CN5" s="798"/>
      <c r="CO5" s="799"/>
      <c r="CP5" s="805" t="str">
        <f>CG5</f>
        <v>CIUDAD UNIVERSITARIA</v>
      </c>
      <c r="CQ5" s="806"/>
      <c r="CR5" s="806"/>
      <c r="CS5" s="806"/>
      <c r="CT5" s="807"/>
      <c r="CW5" s="798"/>
      <c r="CX5" s="799"/>
      <c r="CY5" s="805" t="str">
        <f>CP5</f>
        <v>CIUDAD UNIVERSITARIA</v>
      </c>
      <c r="CZ5" s="806"/>
      <c r="DA5" s="806"/>
      <c r="DB5" s="806"/>
      <c r="DC5" s="807"/>
      <c r="DF5" s="798"/>
      <c r="DG5" s="799"/>
      <c r="DH5" s="805" t="str">
        <f>CY5</f>
        <v>CIUDAD UNIVERSITARIA</v>
      </c>
      <c r="DI5" s="806"/>
      <c r="DJ5" s="806"/>
      <c r="DK5" s="806"/>
      <c r="DL5" s="807"/>
      <c r="DO5" s="798"/>
      <c r="DP5" s="799"/>
      <c r="DQ5" s="805" t="str">
        <f>DH5</f>
        <v>CIUDAD UNIVERSITARIA</v>
      </c>
      <c r="DR5" s="806"/>
      <c r="DS5" s="806"/>
      <c r="DT5" s="806"/>
      <c r="DU5" s="807"/>
      <c r="DX5" s="798"/>
      <c r="DY5" s="799"/>
      <c r="DZ5" s="805" t="str">
        <f>DQ5</f>
        <v>CIUDAD UNIVERSITARIA</v>
      </c>
      <c r="EA5" s="806"/>
      <c r="EB5" s="806"/>
      <c r="EC5" s="806"/>
      <c r="ED5" s="807"/>
      <c r="EG5" s="798"/>
      <c r="EH5" s="799"/>
      <c r="EI5" s="805" t="str">
        <f>DZ5</f>
        <v>CIUDAD UNIVERSITARIA</v>
      </c>
      <c r="EJ5" s="806"/>
      <c r="EK5" s="806"/>
      <c r="EL5" s="806"/>
      <c r="EM5" s="807"/>
      <c r="EP5" s="798"/>
      <c r="EQ5" s="799"/>
      <c r="ER5" s="805" t="str">
        <f>EI5</f>
        <v>CIUDAD UNIVERSITARIA</v>
      </c>
      <c r="ES5" s="806"/>
      <c r="ET5" s="806"/>
      <c r="EU5" s="806"/>
      <c r="EV5" s="807"/>
      <c r="EY5" s="798"/>
      <c r="EZ5" s="799"/>
      <c r="FA5" s="805" t="str">
        <f>ER5</f>
        <v>CIUDAD UNIVERSITARIA</v>
      </c>
      <c r="FB5" s="806"/>
      <c r="FC5" s="806"/>
      <c r="FD5" s="806"/>
      <c r="FE5" s="807"/>
      <c r="FH5" s="798"/>
      <c r="FI5" s="799"/>
      <c r="FJ5" s="805" t="str">
        <f>FA5</f>
        <v>CIUDAD UNIVERSITARIA</v>
      </c>
      <c r="FK5" s="806"/>
      <c r="FL5" s="806"/>
      <c r="FM5" s="806"/>
      <c r="FN5" s="807"/>
      <c r="FO5" s="53"/>
      <c r="FP5" s="53"/>
      <c r="FQ5" s="798"/>
      <c r="FR5" s="799"/>
      <c r="FS5" s="805" t="str">
        <f>FJ5</f>
        <v>CIUDAD UNIVERSITARIA</v>
      </c>
      <c r="FT5" s="806"/>
      <c r="FU5" s="806"/>
      <c r="FV5" s="806"/>
      <c r="FW5" s="807"/>
      <c r="FZ5" s="798"/>
      <c r="GA5" s="799"/>
      <c r="GB5" s="805" t="str">
        <f>FS5</f>
        <v>CIUDAD UNIVERSITARIA</v>
      </c>
      <c r="GC5" s="806"/>
      <c r="GD5" s="806"/>
      <c r="GE5" s="806"/>
      <c r="GF5" s="807"/>
      <c r="GI5" s="798"/>
      <c r="GJ5" s="799"/>
      <c r="GK5" s="805" t="str">
        <f>GB5</f>
        <v>CIUDAD UNIVERSITARIA</v>
      </c>
      <c r="GL5" s="806"/>
      <c r="GM5" s="806"/>
      <c r="GN5" s="806"/>
      <c r="GO5" s="807"/>
      <c r="GR5" s="798"/>
      <c r="GS5" s="799"/>
      <c r="GT5" s="805" t="str">
        <f>GK5</f>
        <v>CIUDAD UNIVERSITARIA</v>
      </c>
      <c r="GU5" s="806"/>
      <c r="GV5" s="806"/>
      <c r="GW5" s="806"/>
      <c r="GX5" s="807"/>
      <c r="GY5" s="53"/>
      <c r="GZ5" s="53"/>
      <c r="HA5" s="798"/>
      <c r="HB5" s="799"/>
      <c r="HC5" s="805" t="str">
        <f>GT5</f>
        <v>CIUDAD UNIVERSITARIA</v>
      </c>
      <c r="HD5" s="806"/>
      <c r="HE5" s="806"/>
      <c r="HF5" s="806"/>
      <c r="HG5" s="807"/>
      <c r="HJ5" s="798"/>
      <c r="HK5" s="799"/>
      <c r="HL5" s="805" t="str">
        <f>HC5</f>
        <v>CIUDAD UNIVERSITARIA</v>
      </c>
      <c r="HM5" s="806"/>
      <c r="HN5" s="806"/>
      <c r="HO5" s="806"/>
      <c r="HP5" s="807"/>
      <c r="HS5" s="798"/>
      <c r="HT5" s="799"/>
      <c r="HU5" s="805" t="str">
        <f>HL5</f>
        <v>CIUDAD UNIVERSITARIA</v>
      </c>
      <c r="HV5" s="806"/>
      <c r="HW5" s="806"/>
      <c r="HX5" s="806"/>
      <c r="HY5" s="807"/>
      <c r="IB5" s="798"/>
      <c r="IC5" s="799"/>
      <c r="ID5" s="805" t="str">
        <f>HU5</f>
        <v>CIUDAD UNIVERSITARIA</v>
      </c>
      <c r="IE5" s="806"/>
      <c r="IF5" s="806"/>
      <c r="IG5" s="806"/>
      <c r="IH5" s="807"/>
      <c r="II5" s="53"/>
      <c r="IJ5" s="53"/>
      <c r="IK5" s="798"/>
      <c r="IL5" s="799"/>
      <c r="IM5" s="805" t="str">
        <f>ID5</f>
        <v>CIUDAD UNIVERSITARIA</v>
      </c>
      <c r="IN5" s="806"/>
      <c r="IO5" s="806"/>
      <c r="IP5" s="806"/>
      <c r="IQ5" s="807"/>
      <c r="IT5" s="798"/>
      <c r="IU5" s="799"/>
      <c r="IV5" s="805" t="str">
        <f>IM5</f>
        <v>CIUDAD UNIVERSITARIA</v>
      </c>
      <c r="IW5" s="806"/>
      <c r="IX5" s="806"/>
      <c r="IY5" s="806"/>
      <c r="IZ5" s="807"/>
      <c r="JC5" s="798"/>
      <c r="JD5" s="799"/>
      <c r="JE5" s="805" t="str">
        <f>IV5</f>
        <v>CIUDAD UNIVERSITARIA</v>
      </c>
      <c r="JF5" s="806"/>
      <c r="JG5" s="806"/>
      <c r="JH5" s="806"/>
      <c r="JI5" s="807"/>
      <c r="JL5" s="798"/>
      <c r="JM5" s="799"/>
      <c r="JN5" s="805" t="str">
        <f>JE5</f>
        <v>CIUDAD UNIVERSITARIA</v>
      </c>
      <c r="JO5" s="806"/>
      <c r="JP5" s="806"/>
      <c r="JQ5" s="806"/>
      <c r="JR5" s="807"/>
    </row>
    <row r="6" spans="2:278" ht="12.75" customHeight="1">
      <c r="B6" s="823"/>
      <c r="C6" s="824"/>
      <c r="D6" s="808"/>
      <c r="E6" s="809"/>
      <c r="F6" s="809"/>
      <c r="G6" s="809"/>
      <c r="H6" s="810"/>
      <c r="K6" s="798"/>
      <c r="L6" s="799"/>
      <c r="M6" s="808"/>
      <c r="N6" s="809"/>
      <c r="O6" s="809"/>
      <c r="P6" s="809"/>
      <c r="Q6" s="810"/>
      <c r="T6" s="798"/>
      <c r="U6" s="799"/>
      <c r="V6" s="808"/>
      <c r="W6" s="809"/>
      <c r="X6" s="809"/>
      <c r="Y6" s="809"/>
      <c r="Z6" s="810"/>
      <c r="AC6" s="798"/>
      <c r="AD6" s="799"/>
      <c r="AE6" s="808"/>
      <c r="AF6" s="809"/>
      <c r="AG6" s="809"/>
      <c r="AH6" s="809"/>
      <c r="AI6" s="810"/>
      <c r="AL6" s="798"/>
      <c r="AM6" s="799"/>
      <c r="AN6" s="808"/>
      <c r="AO6" s="809"/>
      <c r="AP6" s="809"/>
      <c r="AQ6" s="809"/>
      <c r="AR6" s="810"/>
      <c r="AU6" s="798"/>
      <c r="AV6" s="799"/>
      <c r="AW6" s="808"/>
      <c r="AX6" s="809"/>
      <c r="AY6" s="809"/>
      <c r="AZ6" s="809"/>
      <c r="BA6" s="810"/>
      <c r="BD6" s="798"/>
      <c r="BE6" s="799"/>
      <c r="BF6" s="808"/>
      <c r="BG6" s="809"/>
      <c r="BH6" s="809"/>
      <c r="BI6" s="809"/>
      <c r="BJ6" s="810"/>
      <c r="BM6" s="798"/>
      <c r="BN6" s="799"/>
      <c r="BO6" s="808"/>
      <c r="BP6" s="809"/>
      <c r="BQ6" s="809"/>
      <c r="BR6" s="809"/>
      <c r="BS6" s="810"/>
      <c r="BV6" s="798"/>
      <c r="BW6" s="799"/>
      <c r="BX6" s="808"/>
      <c r="BY6" s="809"/>
      <c r="BZ6" s="809"/>
      <c r="CA6" s="809"/>
      <c r="CB6" s="810"/>
      <c r="CE6" s="798"/>
      <c r="CF6" s="799"/>
      <c r="CG6" s="808"/>
      <c r="CH6" s="809"/>
      <c r="CI6" s="809"/>
      <c r="CJ6" s="809"/>
      <c r="CK6" s="810"/>
      <c r="CN6" s="798"/>
      <c r="CO6" s="799"/>
      <c r="CP6" s="808"/>
      <c r="CQ6" s="809"/>
      <c r="CR6" s="809"/>
      <c r="CS6" s="809"/>
      <c r="CT6" s="810"/>
      <c r="CW6" s="798"/>
      <c r="CX6" s="799"/>
      <c r="CY6" s="808"/>
      <c r="CZ6" s="809"/>
      <c r="DA6" s="809"/>
      <c r="DB6" s="809"/>
      <c r="DC6" s="810"/>
      <c r="DF6" s="798"/>
      <c r="DG6" s="799"/>
      <c r="DH6" s="808"/>
      <c r="DI6" s="809"/>
      <c r="DJ6" s="809"/>
      <c r="DK6" s="809"/>
      <c r="DL6" s="810"/>
      <c r="DO6" s="798"/>
      <c r="DP6" s="799"/>
      <c r="DQ6" s="808"/>
      <c r="DR6" s="809"/>
      <c r="DS6" s="809"/>
      <c r="DT6" s="809"/>
      <c r="DU6" s="810"/>
      <c r="DX6" s="798"/>
      <c r="DY6" s="799"/>
      <c r="DZ6" s="808"/>
      <c r="EA6" s="809"/>
      <c r="EB6" s="809"/>
      <c r="EC6" s="809"/>
      <c r="ED6" s="810"/>
      <c r="EG6" s="798"/>
      <c r="EH6" s="799"/>
      <c r="EI6" s="808"/>
      <c r="EJ6" s="809"/>
      <c r="EK6" s="809"/>
      <c r="EL6" s="809"/>
      <c r="EM6" s="810"/>
      <c r="EP6" s="798"/>
      <c r="EQ6" s="799"/>
      <c r="ER6" s="808"/>
      <c r="ES6" s="809"/>
      <c r="ET6" s="809"/>
      <c r="EU6" s="809"/>
      <c r="EV6" s="810"/>
      <c r="EY6" s="798"/>
      <c r="EZ6" s="799"/>
      <c r="FA6" s="808"/>
      <c r="FB6" s="809"/>
      <c r="FC6" s="809"/>
      <c r="FD6" s="809"/>
      <c r="FE6" s="810"/>
      <c r="FH6" s="798"/>
      <c r="FI6" s="799"/>
      <c r="FJ6" s="808"/>
      <c r="FK6" s="809"/>
      <c r="FL6" s="809"/>
      <c r="FM6" s="809"/>
      <c r="FN6" s="810"/>
      <c r="FO6" s="53"/>
      <c r="FP6" s="53"/>
      <c r="FQ6" s="798"/>
      <c r="FR6" s="799"/>
      <c r="FS6" s="808"/>
      <c r="FT6" s="809"/>
      <c r="FU6" s="809"/>
      <c r="FV6" s="809"/>
      <c r="FW6" s="810"/>
      <c r="FZ6" s="798"/>
      <c r="GA6" s="799"/>
      <c r="GB6" s="808"/>
      <c r="GC6" s="809"/>
      <c r="GD6" s="809"/>
      <c r="GE6" s="809"/>
      <c r="GF6" s="810"/>
      <c r="GI6" s="798"/>
      <c r="GJ6" s="799"/>
      <c r="GK6" s="808"/>
      <c r="GL6" s="809"/>
      <c r="GM6" s="809"/>
      <c r="GN6" s="809"/>
      <c r="GO6" s="810"/>
      <c r="GR6" s="798"/>
      <c r="GS6" s="799"/>
      <c r="GT6" s="808"/>
      <c r="GU6" s="809"/>
      <c r="GV6" s="809"/>
      <c r="GW6" s="809"/>
      <c r="GX6" s="810"/>
      <c r="GY6" s="53"/>
      <c r="GZ6" s="53"/>
      <c r="HA6" s="798"/>
      <c r="HB6" s="799"/>
      <c r="HC6" s="808"/>
      <c r="HD6" s="809"/>
      <c r="HE6" s="809"/>
      <c r="HF6" s="809"/>
      <c r="HG6" s="810"/>
      <c r="HJ6" s="798"/>
      <c r="HK6" s="799"/>
      <c r="HL6" s="808"/>
      <c r="HM6" s="809"/>
      <c r="HN6" s="809"/>
      <c r="HO6" s="809"/>
      <c r="HP6" s="810"/>
      <c r="HS6" s="798"/>
      <c r="HT6" s="799"/>
      <c r="HU6" s="808"/>
      <c r="HV6" s="809"/>
      <c r="HW6" s="809"/>
      <c r="HX6" s="809"/>
      <c r="HY6" s="810"/>
      <c r="IB6" s="798"/>
      <c r="IC6" s="799"/>
      <c r="ID6" s="808"/>
      <c r="IE6" s="809"/>
      <c r="IF6" s="809"/>
      <c r="IG6" s="809"/>
      <c r="IH6" s="810"/>
      <c r="II6" s="53"/>
      <c r="IJ6" s="53"/>
      <c r="IK6" s="798"/>
      <c r="IL6" s="799"/>
      <c r="IM6" s="808"/>
      <c r="IN6" s="809"/>
      <c r="IO6" s="809"/>
      <c r="IP6" s="809"/>
      <c r="IQ6" s="810"/>
      <c r="IT6" s="798"/>
      <c r="IU6" s="799"/>
      <c r="IV6" s="808"/>
      <c r="IW6" s="809"/>
      <c r="IX6" s="809"/>
      <c r="IY6" s="809"/>
      <c r="IZ6" s="810"/>
      <c r="JC6" s="798"/>
      <c r="JD6" s="799"/>
      <c r="JE6" s="808"/>
      <c r="JF6" s="809"/>
      <c r="JG6" s="809"/>
      <c r="JH6" s="809"/>
      <c r="JI6" s="810"/>
      <c r="JL6" s="798"/>
      <c r="JM6" s="799"/>
      <c r="JN6" s="808"/>
      <c r="JO6" s="809"/>
      <c r="JP6" s="809"/>
      <c r="JQ6" s="809"/>
      <c r="JR6" s="810"/>
    </row>
    <row r="7" spans="2:278" ht="13.5" customHeight="1" thickBot="1">
      <c r="B7" s="823"/>
      <c r="C7" s="824"/>
      <c r="D7" s="811"/>
      <c r="E7" s="812"/>
      <c r="F7" s="812"/>
      <c r="G7" s="812"/>
      <c r="H7" s="813"/>
      <c r="K7" s="798"/>
      <c r="L7" s="799"/>
      <c r="M7" s="811"/>
      <c r="N7" s="812"/>
      <c r="O7" s="812"/>
      <c r="P7" s="812"/>
      <c r="Q7" s="813"/>
      <c r="T7" s="798"/>
      <c r="U7" s="799"/>
      <c r="V7" s="811"/>
      <c r="W7" s="812"/>
      <c r="X7" s="812"/>
      <c r="Y7" s="812"/>
      <c r="Z7" s="813"/>
      <c r="AC7" s="798"/>
      <c r="AD7" s="799"/>
      <c r="AE7" s="811"/>
      <c r="AF7" s="812"/>
      <c r="AG7" s="812"/>
      <c r="AH7" s="812"/>
      <c r="AI7" s="813"/>
      <c r="AL7" s="798"/>
      <c r="AM7" s="799"/>
      <c r="AN7" s="811"/>
      <c r="AO7" s="812"/>
      <c r="AP7" s="812"/>
      <c r="AQ7" s="812"/>
      <c r="AR7" s="813"/>
      <c r="AU7" s="798"/>
      <c r="AV7" s="799"/>
      <c r="AW7" s="811"/>
      <c r="AX7" s="812"/>
      <c r="AY7" s="812"/>
      <c r="AZ7" s="812"/>
      <c r="BA7" s="813"/>
      <c r="BD7" s="798"/>
      <c r="BE7" s="799"/>
      <c r="BF7" s="811"/>
      <c r="BG7" s="812"/>
      <c r="BH7" s="812"/>
      <c r="BI7" s="812"/>
      <c r="BJ7" s="813"/>
      <c r="BM7" s="798"/>
      <c r="BN7" s="799"/>
      <c r="BO7" s="811"/>
      <c r="BP7" s="812"/>
      <c r="BQ7" s="812"/>
      <c r="BR7" s="812"/>
      <c r="BS7" s="813"/>
      <c r="BV7" s="798"/>
      <c r="BW7" s="799"/>
      <c r="BX7" s="811"/>
      <c r="BY7" s="812"/>
      <c r="BZ7" s="812"/>
      <c r="CA7" s="812"/>
      <c r="CB7" s="813"/>
      <c r="CE7" s="798"/>
      <c r="CF7" s="799"/>
      <c r="CG7" s="811"/>
      <c r="CH7" s="812"/>
      <c r="CI7" s="812"/>
      <c r="CJ7" s="812"/>
      <c r="CK7" s="813"/>
      <c r="CN7" s="798"/>
      <c r="CO7" s="799"/>
      <c r="CP7" s="811"/>
      <c r="CQ7" s="812"/>
      <c r="CR7" s="812"/>
      <c r="CS7" s="812"/>
      <c r="CT7" s="813"/>
      <c r="CW7" s="798"/>
      <c r="CX7" s="799"/>
      <c r="CY7" s="811"/>
      <c r="CZ7" s="812"/>
      <c r="DA7" s="812"/>
      <c r="DB7" s="812"/>
      <c r="DC7" s="813"/>
      <c r="DF7" s="798"/>
      <c r="DG7" s="799"/>
      <c r="DH7" s="811"/>
      <c r="DI7" s="812"/>
      <c r="DJ7" s="812"/>
      <c r="DK7" s="812"/>
      <c r="DL7" s="813"/>
      <c r="DO7" s="798"/>
      <c r="DP7" s="799"/>
      <c r="DQ7" s="811"/>
      <c r="DR7" s="812"/>
      <c r="DS7" s="812"/>
      <c r="DT7" s="812"/>
      <c r="DU7" s="813"/>
      <c r="DX7" s="798"/>
      <c r="DY7" s="799"/>
      <c r="DZ7" s="811"/>
      <c r="EA7" s="812"/>
      <c r="EB7" s="812"/>
      <c r="EC7" s="812"/>
      <c r="ED7" s="813"/>
      <c r="EG7" s="798"/>
      <c r="EH7" s="799"/>
      <c r="EI7" s="811"/>
      <c r="EJ7" s="812"/>
      <c r="EK7" s="812"/>
      <c r="EL7" s="812"/>
      <c r="EM7" s="813"/>
      <c r="EP7" s="798"/>
      <c r="EQ7" s="799"/>
      <c r="ER7" s="811"/>
      <c r="ES7" s="812"/>
      <c r="ET7" s="812"/>
      <c r="EU7" s="812"/>
      <c r="EV7" s="813"/>
      <c r="EY7" s="798"/>
      <c r="EZ7" s="799"/>
      <c r="FA7" s="811"/>
      <c r="FB7" s="812"/>
      <c r="FC7" s="812"/>
      <c r="FD7" s="812"/>
      <c r="FE7" s="813"/>
      <c r="FH7" s="798"/>
      <c r="FI7" s="799"/>
      <c r="FJ7" s="811"/>
      <c r="FK7" s="812"/>
      <c r="FL7" s="812"/>
      <c r="FM7" s="812"/>
      <c r="FN7" s="813"/>
      <c r="FO7" s="53"/>
      <c r="FP7" s="53"/>
      <c r="FQ7" s="798"/>
      <c r="FR7" s="799"/>
      <c r="FS7" s="811"/>
      <c r="FT7" s="812"/>
      <c r="FU7" s="812"/>
      <c r="FV7" s="812"/>
      <c r="FW7" s="813"/>
      <c r="FZ7" s="798"/>
      <c r="GA7" s="799"/>
      <c r="GB7" s="811"/>
      <c r="GC7" s="812"/>
      <c r="GD7" s="812"/>
      <c r="GE7" s="812"/>
      <c r="GF7" s="813"/>
      <c r="GI7" s="798"/>
      <c r="GJ7" s="799"/>
      <c r="GK7" s="811"/>
      <c r="GL7" s="812"/>
      <c r="GM7" s="812"/>
      <c r="GN7" s="812"/>
      <c r="GO7" s="813"/>
      <c r="GR7" s="798"/>
      <c r="GS7" s="799"/>
      <c r="GT7" s="811"/>
      <c r="GU7" s="812"/>
      <c r="GV7" s="812"/>
      <c r="GW7" s="812"/>
      <c r="GX7" s="813"/>
      <c r="GY7" s="53"/>
      <c r="GZ7" s="53"/>
      <c r="HA7" s="798"/>
      <c r="HB7" s="799"/>
      <c r="HC7" s="811"/>
      <c r="HD7" s="812"/>
      <c r="HE7" s="812"/>
      <c r="HF7" s="812"/>
      <c r="HG7" s="813"/>
      <c r="HJ7" s="798"/>
      <c r="HK7" s="799"/>
      <c r="HL7" s="811"/>
      <c r="HM7" s="812"/>
      <c r="HN7" s="812"/>
      <c r="HO7" s="812"/>
      <c r="HP7" s="813"/>
      <c r="HS7" s="798"/>
      <c r="HT7" s="799"/>
      <c r="HU7" s="811"/>
      <c r="HV7" s="812"/>
      <c r="HW7" s="812"/>
      <c r="HX7" s="812"/>
      <c r="HY7" s="813"/>
      <c r="IB7" s="798"/>
      <c r="IC7" s="799"/>
      <c r="ID7" s="811"/>
      <c r="IE7" s="812"/>
      <c r="IF7" s="812"/>
      <c r="IG7" s="812"/>
      <c r="IH7" s="813"/>
      <c r="II7" s="53"/>
      <c r="IJ7" s="53"/>
      <c r="IK7" s="798"/>
      <c r="IL7" s="799"/>
      <c r="IM7" s="811"/>
      <c r="IN7" s="812"/>
      <c r="IO7" s="812"/>
      <c r="IP7" s="812"/>
      <c r="IQ7" s="813"/>
      <c r="IT7" s="798"/>
      <c r="IU7" s="799"/>
      <c r="IV7" s="811"/>
      <c r="IW7" s="812"/>
      <c r="IX7" s="812"/>
      <c r="IY7" s="812"/>
      <c r="IZ7" s="813"/>
      <c r="JC7" s="798"/>
      <c r="JD7" s="799"/>
      <c r="JE7" s="811"/>
      <c r="JF7" s="812"/>
      <c r="JG7" s="812"/>
      <c r="JH7" s="812"/>
      <c r="JI7" s="813"/>
      <c r="JL7" s="798"/>
      <c r="JM7" s="799"/>
      <c r="JN7" s="811"/>
      <c r="JO7" s="812"/>
      <c r="JP7" s="812"/>
      <c r="JQ7" s="812"/>
      <c r="JR7" s="813"/>
    </row>
    <row r="8" spans="2:278" ht="19.5" customHeight="1" thickTop="1">
      <c r="B8" s="823"/>
      <c r="C8" s="824"/>
      <c r="D8" s="814" t="s">
        <v>80</v>
      </c>
      <c r="E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F8" s="817"/>
      <c r="G8" s="817"/>
      <c r="H8" s="818"/>
      <c r="K8" s="798"/>
      <c r="L8" s="799"/>
      <c r="M8" s="814" t="s">
        <v>80</v>
      </c>
      <c r="N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O8" s="817"/>
      <c r="P8" s="817"/>
      <c r="Q8" s="818"/>
      <c r="T8" s="798"/>
      <c r="U8" s="799"/>
      <c r="V8" s="814" t="s">
        <v>80</v>
      </c>
      <c r="W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X8" s="817"/>
      <c r="Y8" s="817"/>
      <c r="Z8" s="818"/>
      <c r="AC8" s="798"/>
      <c r="AD8" s="799"/>
      <c r="AE8" s="814" t="s">
        <v>80</v>
      </c>
      <c r="AF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AG8" s="817"/>
      <c r="AH8" s="817"/>
      <c r="AI8" s="818"/>
      <c r="AL8" s="798"/>
      <c r="AM8" s="799"/>
      <c r="AN8" s="814" t="s">
        <v>80</v>
      </c>
      <c r="AO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AP8" s="817"/>
      <c r="AQ8" s="817"/>
      <c r="AR8" s="818"/>
      <c r="AU8" s="798"/>
      <c r="AV8" s="799"/>
      <c r="AW8" s="814" t="s">
        <v>80</v>
      </c>
      <c r="AX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AY8" s="817"/>
      <c r="AZ8" s="817"/>
      <c r="BA8" s="818"/>
      <c r="BD8" s="798"/>
      <c r="BE8" s="799"/>
      <c r="BF8" s="814" t="s">
        <v>80</v>
      </c>
      <c r="BG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BH8" s="817"/>
      <c r="BI8" s="817"/>
      <c r="BJ8" s="818"/>
      <c r="BM8" s="798"/>
      <c r="BN8" s="799"/>
      <c r="BO8" s="814" t="s">
        <v>80</v>
      </c>
      <c r="BP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BQ8" s="817"/>
      <c r="BR8" s="817"/>
      <c r="BS8" s="818"/>
      <c r="BV8" s="798"/>
      <c r="BW8" s="799"/>
      <c r="BX8" s="814" t="s">
        <v>80</v>
      </c>
      <c r="BY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BZ8" s="817"/>
      <c r="CA8" s="817"/>
      <c r="CB8" s="818"/>
      <c r="CE8" s="798"/>
      <c r="CF8" s="799"/>
      <c r="CG8" s="814" t="s">
        <v>80</v>
      </c>
      <c r="CH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CI8" s="817"/>
      <c r="CJ8" s="817"/>
      <c r="CK8" s="818"/>
      <c r="CN8" s="798"/>
      <c r="CO8" s="799"/>
      <c r="CP8" s="814" t="s">
        <v>80</v>
      </c>
      <c r="CQ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CR8" s="817"/>
      <c r="CS8" s="817"/>
      <c r="CT8" s="818"/>
      <c r="CW8" s="798"/>
      <c r="CX8" s="799"/>
      <c r="CY8" s="814" t="s">
        <v>80</v>
      </c>
      <c r="CZ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DA8" s="817"/>
      <c r="DB8" s="817"/>
      <c r="DC8" s="818"/>
      <c r="DF8" s="798"/>
      <c r="DG8" s="799"/>
      <c r="DH8" s="814" t="s">
        <v>80</v>
      </c>
      <c r="DI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DJ8" s="817"/>
      <c r="DK8" s="817"/>
      <c r="DL8" s="818"/>
      <c r="DO8" s="798"/>
      <c r="DP8" s="799"/>
      <c r="DQ8" s="814" t="s">
        <v>80</v>
      </c>
      <c r="DR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DS8" s="817"/>
      <c r="DT8" s="817"/>
      <c r="DU8" s="818"/>
      <c r="DX8" s="798"/>
      <c r="DY8" s="799"/>
      <c r="DZ8" s="814" t="s">
        <v>80</v>
      </c>
      <c r="EA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EB8" s="817"/>
      <c r="EC8" s="817"/>
      <c r="ED8" s="818"/>
      <c r="EG8" s="798"/>
      <c r="EH8" s="799"/>
      <c r="EI8" s="814" t="s">
        <v>80</v>
      </c>
      <c r="EJ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EK8" s="817"/>
      <c r="EL8" s="817"/>
      <c r="EM8" s="818"/>
      <c r="EP8" s="798"/>
      <c r="EQ8" s="799"/>
      <c r="ER8" s="814" t="s">
        <v>80</v>
      </c>
      <c r="ES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ET8" s="817"/>
      <c r="EU8" s="817"/>
      <c r="EV8" s="818"/>
      <c r="EY8" s="798"/>
      <c r="EZ8" s="799"/>
      <c r="FA8" s="814" t="s">
        <v>80</v>
      </c>
      <c r="FB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FC8" s="817"/>
      <c r="FD8" s="817"/>
      <c r="FE8" s="818"/>
      <c r="FH8" s="798"/>
      <c r="FI8" s="799"/>
      <c r="FJ8" s="814" t="s">
        <v>80</v>
      </c>
      <c r="FK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FL8" s="817"/>
      <c r="FM8" s="817"/>
      <c r="FN8" s="818"/>
      <c r="FO8" s="53"/>
      <c r="FP8" s="53"/>
      <c r="FQ8" s="798"/>
      <c r="FR8" s="799"/>
      <c r="FS8" s="814" t="s">
        <v>80</v>
      </c>
      <c r="FT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FU8" s="817"/>
      <c r="FV8" s="817"/>
      <c r="FW8" s="818"/>
      <c r="FZ8" s="798"/>
      <c r="GA8" s="799"/>
      <c r="GB8" s="814" t="s">
        <v>80</v>
      </c>
      <c r="GC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GD8" s="817"/>
      <c r="GE8" s="817"/>
      <c r="GF8" s="818"/>
      <c r="GI8" s="798"/>
      <c r="GJ8" s="799"/>
      <c r="GK8" s="814" t="s">
        <v>80</v>
      </c>
      <c r="GL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GM8" s="817"/>
      <c r="GN8" s="817"/>
      <c r="GO8" s="818"/>
      <c r="GR8" s="798"/>
      <c r="GS8" s="799"/>
      <c r="GT8" s="814" t="s">
        <v>80</v>
      </c>
      <c r="GU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GV8" s="817"/>
      <c r="GW8" s="817"/>
      <c r="GX8" s="818"/>
      <c r="GY8" s="53"/>
      <c r="GZ8" s="53"/>
      <c r="HA8" s="798"/>
      <c r="HB8" s="799"/>
      <c r="HC8" s="814" t="s">
        <v>80</v>
      </c>
      <c r="HD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HE8" s="817"/>
      <c r="HF8" s="817"/>
      <c r="HG8" s="818"/>
      <c r="HJ8" s="798"/>
      <c r="HK8" s="799"/>
      <c r="HL8" s="814" t="s">
        <v>80</v>
      </c>
      <c r="HM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HN8" s="817"/>
      <c r="HO8" s="817"/>
      <c r="HP8" s="818"/>
      <c r="HS8" s="798"/>
      <c r="HT8" s="799"/>
      <c r="HU8" s="814" t="s">
        <v>80</v>
      </c>
      <c r="HV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HW8" s="817"/>
      <c r="HX8" s="817"/>
      <c r="HY8" s="818"/>
      <c r="IB8" s="798"/>
      <c r="IC8" s="799"/>
      <c r="ID8" s="814" t="s">
        <v>80</v>
      </c>
      <c r="IE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IF8" s="817"/>
      <c r="IG8" s="817"/>
      <c r="IH8" s="818"/>
      <c r="II8" s="53"/>
      <c r="IJ8" s="53"/>
      <c r="IK8" s="798"/>
      <c r="IL8" s="799"/>
      <c r="IM8" s="814" t="s">
        <v>80</v>
      </c>
      <c r="IN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IO8" s="817"/>
      <c r="IP8" s="817"/>
      <c r="IQ8" s="818"/>
      <c r="IT8" s="798"/>
      <c r="IU8" s="799"/>
      <c r="IV8" s="814" t="s">
        <v>80</v>
      </c>
      <c r="IW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IX8" s="817"/>
      <c r="IY8" s="817"/>
      <c r="IZ8" s="818"/>
      <c r="JC8" s="798"/>
      <c r="JD8" s="799"/>
      <c r="JE8" s="814" t="s">
        <v>80</v>
      </c>
      <c r="JF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JG8" s="817"/>
      <c r="JH8" s="817"/>
      <c r="JI8" s="818"/>
      <c r="JL8" s="798"/>
      <c r="JM8" s="799"/>
      <c r="JN8" s="814" t="s">
        <v>80</v>
      </c>
      <c r="JO8" s="816" t="str">
        <f>'1_ENTREGA'!$A$4</f>
        <v>EL CONTRATISTA transfiere a título de compraventa en favor de LA CONTRATANTE y esta adquiere al mismo título las licencias de BIM, cuyo alcance corresponde a:
• Renovación de TREINTA Y UN (31) Autodesk AEC Collection single user 2022 Versión comercial por UN (1) año y de DIECINUEVE (19) Autodesk AutoCAD LT single user 2022 Versión comercial por UN (1) año.
• Renovación de suscripción de un (1) paquete de diez (10) puestos de trabajo de BIM360 Document Management.
• Renovación de suscripción de DOS (2) puestos de trabajo de BIM360 Design.
• Adquisición de DOS (2) nuevas Autodesk AEC Collection single user 2022 Versión comercial por UN (1) año.</v>
      </c>
      <c r="JP8" s="817"/>
      <c r="JQ8" s="817"/>
      <c r="JR8" s="818"/>
    </row>
    <row r="9" spans="2:278" ht="82.5" customHeight="1" thickBot="1">
      <c r="B9" s="825"/>
      <c r="C9" s="826"/>
      <c r="D9" s="815"/>
      <c r="E9" s="819"/>
      <c r="F9" s="820"/>
      <c r="G9" s="820"/>
      <c r="H9" s="821"/>
      <c r="K9" s="800"/>
      <c r="L9" s="801"/>
      <c r="M9" s="815"/>
      <c r="N9" s="819"/>
      <c r="O9" s="820"/>
      <c r="P9" s="820"/>
      <c r="Q9" s="821"/>
      <c r="T9" s="800"/>
      <c r="U9" s="801"/>
      <c r="V9" s="815"/>
      <c r="W9" s="819"/>
      <c r="X9" s="820"/>
      <c r="Y9" s="820"/>
      <c r="Z9" s="821"/>
      <c r="AC9" s="800"/>
      <c r="AD9" s="801"/>
      <c r="AE9" s="815"/>
      <c r="AF9" s="819"/>
      <c r="AG9" s="820"/>
      <c r="AH9" s="820"/>
      <c r="AI9" s="821"/>
      <c r="AL9" s="800"/>
      <c r="AM9" s="801"/>
      <c r="AN9" s="815"/>
      <c r="AO9" s="819"/>
      <c r="AP9" s="820"/>
      <c r="AQ9" s="820"/>
      <c r="AR9" s="821"/>
      <c r="AU9" s="800"/>
      <c r="AV9" s="801"/>
      <c r="AW9" s="815"/>
      <c r="AX9" s="819"/>
      <c r="AY9" s="820"/>
      <c r="AZ9" s="820"/>
      <c r="BA9" s="821"/>
      <c r="BD9" s="800"/>
      <c r="BE9" s="801"/>
      <c r="BF9" s="815"/>
      <c r="BG9" s="819"/>
      <c r="BH9" s="820"/>
      <c r="BI9" s="820"/>
      <c r="BJ9" s="821"/>
      <c r="BM9" s="800"/>
      <c r="BN9" s="801"/>
      <c r="BO9" s="815"/>
      <c r="BP9" s="819"/>
      <c r="BQ9" s="820"/>
      <c r="BR9" s="820"/>
      <c r="BS9" s="821"/>
      <c r="BV9" s="800"/>
      <c r="BW9" s="801"/>
      <c r="BX9" s="815"/>
      <c r="BY9" s="819"/>
      <c r="BZ9" s="820"/>
      <c r="CA9" s="820"/>
      <c r="CB9" s="821"/>
      <c r="CE9" s="800"/>
      <c r="CF9" s="801"/>
      <c r="CG9" s="815"/>
      <c r="CH9" s="819"/>
      <c r="CI9" s="820"/>
      <c r="CJ9" s="820"/>
      <c r="CK9" s="821"/>
      <c r="CN9" s="800"/>
      <c r="CO9" s="801"/>
      <c r="CP9" s="815"/>
      <c r="CQ9" s="819"/>
      <c r="CR9" s="820"/>
      <c r="CS9" s="820"/>
      <c r="CT9" s="821"/>
      <c r="CW9" s="800"/>
      <c r="CX9" s="801"/>
      <c r="CY9" s="815"/>
      <c r="CZ9" s="819"/>
      <c r="DA9" s="820"/>
      <c r="DB9" s="820"/>
      <c r="DC9" s="821"/>
      <c r="DF9" s="800"/>
      <c r="DG9" s="801"/>
      <c r="DH9" s="815"/>
      <c r="DI9" s="819"/>
      <c r="DJ9" s="820"/>
      <c r="DK9" s="820"/>
      <c r="DL9" s="821"/>
      <c r="DO9" s="800"/>
      <c r="DP9" s="801"/>
      <c r="DQ9" s="815"/>
      <c r="DR9" s="819"/>
      <c r="DS9" s="820"/>
      <c r="DT9" s="820"/>
      <c r="DU9" s="821"/>
      <c r="DX9" s="800"/>
      <c r="DY9" s="801"/>
      <c r="DZ9" s="815"/>
      <c r="EA9" s="819"/>
      <c r="EB9" s="820"/>
      <c r="EC9" s="820"/>
      <c r="ED9" s="821"/>
      <c r="EG9" s="800"/>
      <c r="EH9" s="801"/>
      <c r="EI9" s="815"/>
      <c r="EJ9" s="819"/>
      <c r="EK9" s="820"/>
      <c r="EL9" s="820"/>
      <c r="EM9" s="821"/>
      <c r="EP9" s="800"/>
      <c r="EQ9" s="801"/>
      <c r="ER9" s="815"/>
      <c r="ES9" s="819"/>
      <c r="ET9" s="820"/>
      <c r="EU9" s="820"/>
      <c r="EV9" s="821"/>
      <c r="EY9" s="800"/>
      <c r="EZ9" s="801"/>
      <c r="FA9" s="815"/>
      <c r="FB9" s="819"/>
      <c r="FC9" s="820"/>
      <c r="FD9" s="820"/>
      <c r="FE9" s="821"/>
      <c r="FH9" s="800"/>
      <c r="FI9" s="801"/>
      <c r="FJ9" s="815"/>
      <c r="FK9" s="819"/>
      <c r="FL9" s="820"/>
      <c r="FM9" s="820"/>
      <c r="FN9" s="821"/>
      <c r="FO9" s="53"/>
      <c r="FP9" s="53"/>
      <c r="FQ9" s="800"/>
      <c r="FR9" s="801"/>
      <c r="FS9" s="815"/>
      <c r="FT9" s="819"/>
      <c r="FU9" s="820"/>
      <c r="FV9" s="820"/>
      <c r="FW9" s="821"/>
      <c r="FZ9" s="800"/>
      <c r="GA9" s="801"/>
      <c r="GB9" s="815"/>
      <c r="GC9" s="819"/>
      <c r="GD9" s="820"/>
      <c r="GE9" s="820"/>
      <c r="GF9" s="821"/>
      <c r="GI9" s="800"/>
      <c r="GJ9" s="801"/>
      <c r="GK9" s="815"/>
      <c r="GL9" s="819"/>
      <c r="GM9" s="820"/>
      <c r="GN9" s="820"/>
      <c r="GO9" s="821"/>
      <c r="GR9" s="800"/>
      <c r="GS9" s="801"/>
      <c r="GT9" s="815"/>
      <c r="GU9" s="819"/>
      <c r="GV9" s="820"/>
      <c r="GW9" s="820"/>
      <c r="GX9" s="821"/>
      <c r="GY9" s="53"/>
      <c r="GZ9" s="53"/>
      <c r="HA9" s="800"/>
      <c r="HB9" s="801"/>
      <c r="HC9" s="815"/>
      <c r="HD9" s="819"/>
      <c r="HE9" s="820"/>
      <c r="HF9" s="820"/>
      <c r="HG9" s="821"/>
      <c r="HJ9" s="800"/>
      <c r="HK9" s="801"/>
      <c r="HL9" s="815"/>
      <c r="HM9" s="819"/>
      <c r="HN9" s="820"/>
      <c r="HO9" s="820"/>
      <c r="HP9" s="821"/>
      <c r="HS9" s="800"/>
      <c r="HT9" s="801"/>
      <c r="HU9" s="815"/>
      <c r="HV9" s="819"/>
      <c r="HW9" s="820"/>
      <c r="HX9" s="820"/>
      <c r="HY9" s="821"/>
      <c r="IB9" s="800"/>
      <c r="IC9" s="801"/>
      <c r="ID9" s="815"/>
      <c r="IE9" s="819"/>
      <c r="IF9" s="820"/>
      <c r="IG9" s="820"/>
      <c r="IH9" s="821"/>
      <c r="II9" s="53"/>
      <c r="IJ9" s="53"/>
      <c r="IK9" s="800"/>
      <c r="IL9" s="801"/>
      <c r="IM9" s="815"/>
      <c r="IN9" s="819"/>
      <c r="IO9" s="820"/>
      <c r="IP9" s="820"/>
      <c r="IQ9" s="821"/>
      <c r="IT9" s="800"/>
      <c r="IU9" s="801"/>
      <c r="IV9" s="815"/>
      <c r="IW9" s="819"/>
      <c r="IX9" s="820"/>
      <c r="IY9" s="820"/>
      <c r="IZ9" s="821"/>
      <c r="JC9" s="800"/>
      <c r="JD9" s="801"/>
      <c r="JE9" s="815"/>
      <c r="JF9" s="819"/>
      <c r="JG9" s="820"/>
      <c r="JH9" s="820"/>
      <c r="JI9" s="821"/>
      <c r="JL9" s="800"/>
      <c r="JM9" s="801"/>
      <c r="JN9" s="815"/>
      <c r="JO9" s="819"/>
      <c r="JP9" s="820"/>
      <c r="JQ9" s="820"/>
      <c r="JR9" s="821"/>
    </row>
    <row r="10" spans="2:278" ht="16.5" thickTop="1">
      <c r="B10" s="204" t="s">
        <v>14</v>
      </c>
      <c r="C10" s="205" t="s">
        <v>131</v>
      </c>
      <c r="D10" s="205" t="s">
        <v>132</v>
      </c>
      <c r="E10" s="206" t="s">
        <v>133</v>
      </c>
      <c r="F10" s="207" t="s">
        <v>61</v>
      </c>
      <c r="G10" s="207" t="s">
        <v>62</v>
      </c>
      <c r="H10" s="204"/>
      <c r="K10" s="204"/>
      <c r="L10" s="205"/>
      <c r="M10" s="205"/>
      <c r="N10" s="206"/>
      <c r="O10" s="207"/>
      <c r="P10" s="207"/>
      <c r="Q10" s="204"/>
      <c r="T10" s="204"/>
      <c r="U10" s="205"/>
      <c r="V10" s="205"/>
      <c r="W10" s="206"/>
      <c r="X10" s="207"/>
      <c r="Y10" s="207"/>
      <c r="Z10" s="204"/>
      <c r="AC10" s="204"/>
      <c r="AD10" s="205"/>
      <c r="AE10" s="205"/>
      <c r="AF10" s="206"/>
      <c r="AG10" s="207"/>
      <c r="AH10" s="207"/>
      <c r="AI10" s="204"/>
      <c r="AL10" s="204"/>
      <c r="AM10" s="205"/>
      <c r="AN10" s="205"/>
      <c r="AO10" s="206"/>
      <c r="AP10" s="207"/>
      <c r="AQ10" s="207"/>
      <c r="AR10" s="204"/>
      <c r="AU10" s="204"/>
      <c r="AV10" s="205"/>
      <c r="AW10" s="205"/>
      <c r="AX10" s="206"/>
      <c r="AY10" s="207"/>
      <c r="AZ10" s="207"/>
      <c r="BA10" s="204"/>
      <c r="BD10" s="204"/>
      <c r="BE10" s="205"/>
      <c r="BF10" s="205"/>
      <c r="BG10" s="206"/>
      <c r="BH10" s="207"/>
      <c r="BI10" s="207"/>
      <c r="BJ10" s="204"/>
      <c r="BM10" s="204"/>
      <c r="BN10" s="205"/>
      <c r="BO10" s="205"/>
      <c r="BP10" s="206"/>
      <c r="BQ10" s="207"/>
      <c r="BR10" s="207"/>
      <c r="BS10" s="204"/>
      <c r="BV10" s="204"/>
      <c r="BW10" s="205"/>
      <c r="BX10" s="205"/>
      <c r="BY10" s="206"/>
      <c r="BZ10" s="207"/>
      <c r="CA10" s="207"/>
      <c r="CB10" s="204"/>
      <c r="CE10" s="204"/>
      <c r="CF10" s="205"/>
      <c r="CG10" s="205"/>
      <c r="CH10" s="206"/>
      <c r="CI10" s="207"/>
      <c r="CJ10" s="207"/>
      <c r="CK10" s="204"/>
      <c r="CN10" s="204"/>
      <c r="CO10" s="205"/>
      <c r="CP10" s="205"/>
      <c r="CQ10" s="206"/>
      <c r="CR10" s="207"/>
      <c r="CS10" s="207"/>
      <c r="CT10" s="204"/>
      <c r="CW10" s="204"/>
      <c r="CX10" s="205"/>
      <c r="CY10" s="205"/>
      <c r="CZ10" s="206"/>
      <c r="DA10" s="207"/>
      <c r="DB10" s="207"/>
      <c r="DC10" s="204"/>
      <c r="DF10" s="204"/>
      <c r="DG10" s="205"/>
      <c r="DH10" s="205"/>
      <c r="DI10" s="206"/>
      <c r="DJ10" s="207"/>
      <c r="DK10" s="207"/>
      <c r="DL10" s="204"/>
      <c r="DO10" s="204"/>
      <c r="DP10" s="205"/>
      <c r="DQ10" s="205"/>
      <c r="DR10" s="206"/>
      <c r="DS10" s="207"/>
      <c r="DT10" s="207"/>
      <c r="DU10" s="204"/>
      <c r="DX10" s="204"/>
      <c r="DY10" s="205"/>
      <c r="DZ10" s="205"/>
      <c r="EA10" s="206"/>
      <c r="EB10" s="207"/>
      <c r="EC10" s="207"/>
      <c r="ED10" s="204"/>
      <c r="EG10" s="204"/>
      <c r="EH10" s="205"/>
      <c r="EI10" s="205"/>
      <c r="EJ10" s="206"/>
      <c r="EK10" s="207"/>
      <c r="EL10" s="207"/>
      <c r="EM10" s="204"/>
      <c r="EP10" s="204"/>
      <c r="EQ10" s="205"/>
      <c r="ER10" s="205"/>
      <c r="ES10" s="206"/>
      <c r="ET10" s="207"/>
      <c r="EU10" s="207"/>
      <c r="EV10" s="204"/>
      <c r="EY10" s="204"/>
      <c r="EZ10" s="205"/>
      <c r="FA10" s="205"/>
      <c r="FB10" s="206"/>
      <c r="FC10" s="207"/>
      <c r="FD10" s="207"/>
      <c r="FE10" s="204"/>
      <c r="FH10" s="204"/>
      <c r="FI10" s="205"/>
      <c r="FJ10" s="205"/>
      <c r="FK10" s="206"/>
      <c r="FL10" s="207"/>
      <c r="FM10" s="207"/>
      <c r="FN10" s="204"/>
      <c r="FO10" s="53"/>
      <c r="FP10" s="53"/>
      <c r="FQ10" s="204"/>
      <c r="FR10" s="205"/>
      <c r="FS10" s="205"/>
      <c r="FT10" s="206"/>
      <c r="FU10" s="207"/>
      <c r="FV10" s="207"/>
      <c r="FW10" s="204"/>
      <c r="FZ10" s="204"/>
      <c r="GA10" s="205"/>
      <c r="GB10" s="205"/>
      <c r="GC10" s="206"/>
      <c r="GD10" s="207"/>
      <c r="GE10" s="207"/>
      <c r="GF10" s="204"/>
      <c r="GI10" s="204"/>
      <c r="GJ10" s="205"/>
      <c r="GK10" s="205"/>
      <c r="GL10" s="206"/>
      <c r="GM10" s="207"/>
      <c r="GN10" s="207"/>
      <c r="GO10" s="204"/>
      <c r="GR10" s="204"/>
      <c r="GS10" s="205"/>
      <c r="GT10" s="205"/>
      <c r="GU10" s="206"/>
      <c r="GV10" s="207"/>
      <c r="GW10" s="207"/>
      <c r="GX10" s="204"/>
      <c r="GY10" s="53"/>
      <c r="GZ10" s="53"/>
      <c r="HA10" s="204"/>
      <c r="HB10" s="205"/>
      <c r="HC10" s="205"/>
      <c r="HD10" s="206"/>
      <c r="HE10" s="207"/>
      <c r="HF10" s="207"/>
      <c r="HG10" s="204"/>
      <c r="HJ10" s="204"/>
      <c r="HK10" s="205"/>
      <c r="HL10" s="205"/>
      <c r="HM10" s="206"/>
      <c r="HN10" s="207"/>
      <c r="HO10" s="207"/>
      <c r="HP10" s="204"/>
      <c r="HS10" s="204"/>
      <c r="HT10" s="205"/>
      <c r="HU10" s="205"/>
      <c r="HV10" s="206"/>
      <c r="HW10" s="207"/>
      <c r="HX10" s="207"/>
      <c r="HY10" s="204"/>
      <c r="IB10" s="204"/>
      <c r="IC10" s="205"/>
      <c r="ID10" s="205"/>
      <c r="IE10" s="206"/>
      <c r="IF10" s="207"/>
      <c r="IG10" s="207"/>
      <c r="IH10" s="204"/>
      <c r="II10" s="53"/>
      <c r="IJ10" s="53"/>
      <c r="IK10" s="204"/>
      <c r="IL10" s="205"/>
      <c r="IM10" s="205"/>
      <c r="IN10" s="206"/>
      <c r="IO10" s="207"/>
      <c r="IP10" s="207"/>
      <c r="IQ10" s="204"/>
      <c r="IT10" s="204"/>
      <c r="IU10" s="205"/>
      <c r="IV10" s="205"/>
      <c r="IW10" s="206"/>
      <c r="IX10" s="207"/>
      <c r="IY10" s="207"/>
      <c r="IZ10" s="204"/>
      <c r="JC10" s="204"/>
      <c r="JD10" s="205"/>
      <c r="JE10" s="205"/>
      <c r="JF10" s="206"/>
      <c r="JG10" s="207"/>
      <c r="JH10" s="207"/>
      <c r="JI10" s="204"/>
      <c r="JL10" s="204"/>
      <c r="JM10" s="205"/>
      <c r="JN10" s="205"/>
      <c r="JO10" s="206"/>
      <c r="JP10" s="207"/>
      <c r="JQ10" s="207"/>
      <c r="JR10" s="204"/>
    </row>
    <row r="11" spans="2:278" ht="15.75">
      <c r="B11" s="121"/>
      <c r="C11" s="122" t="s">
        <v>109</v>
      </c>
      <c r="D11" s="121"/>
      <c r="E11" s="123"/>
      <c r="F11" s="124"/>
      <c r="G11" s="124"/>
      <c r="H11" s="124"/>
      <c r="K11" s="121"/>
      <c r="L11" s="122"/>
      <c r="M11" s="121"/>
      <c r="N11" s="123"/>
      <c r="O11" s="124"/>
      <c r="P11" s="124"/>
      <c r="Q11" s="124"/>
      <c r="S11" s="72"/>
      <c r="T11" s="121"/>
      <c r="U11" s="122"/>
      <c r="V11" s="121"/>
      <c r="W11" s="123"/>
      <c r="X11" s="124"/>
      <c r="Y11" s="124"/>
      <c r="Z11" s="124"/>
      <c r="AA11" s="73"/>
      <c r="AC11" s="121"/>
      <c r="AD11" s="122"/>
      <c r="AE11" s="121"/>
      <c r="AF11" s="123"/>
      <c r="AG11" s="124"/>
      <c r="AH11" s="124"/>
      <c r="AI11" s="124"/>
      <c r="AL11" s="121"/>
      <c r="AM11" s="122"/>
      <c r="AN11" s="121"/>
      <c r="AO11" s="123"/>
      <c r="AP11" s="124"/>
      <c r="AQ11" s="124"/>
      <c r="AR11" s="124"/>
      <c r="AU11" s="121"/>
      <c r="AV11" s="122"/>
      <c r="AW11" s="121"/>
      <c r="AX11" s="123"/>
      <c r="AY11" s="124"/>
      <c r="AZ11" s="124"/>
      <c r="BA11" s="124"/>
      <c r="BD11" s="121"/>
      <c r="BE11" s="122"/>
      <c r="BF11" s="121"/>
      <c r="BG11" s="123"/>
      <c r="BH11" s="124"/>
      <c r="BI11" s="124"/>
      <c r="BJ11" s="124"/>
      <c r="BM11" s="121"/>
      <c r="BN11" s="122"/>
      <c r="BO11" s="121"/>
      <c r="BP11" s="123"/>
      <c r="BQ11" s="124"/>
      <c r="BR11" s="124"/>
      <c r="BS11" s="124"/>
      <c r="BV11" s="121"/>
      <c r="BW11" s="122"/>
      <c r="BX11" s="121"/>
      <c r="BY11" s="123"/>
      <c r="BZ11" s="124"/>
      <c r="CA11" s="124"/>
      <c r="CB11" s="124"/>
      <c r="CE11" s="121"/>
      <c r="CF11" s="122"/>
      <c r="CG11" s="121"/>
      <c r="CH11" s="123"/>
      <c r="CI11" s="124"/>
      <c r="CJ11" s="124"/>
      <c r="CK11" s="124"/>
      <c r="CN11" s="121"/>
      <c r="CO11" s="122"/>
      <c r="CP11" s="121"/>
      <c r="CQ11" s="123"/>
      <c r="CR11" s="124"/>
      <c r="CS11" s="124"/>
      <c r="CT11" s="124"/>
      <c r="CW11" s="121"/>
      <c r="CX11" s="122"/>
      <c r="CY11" s="121"/>
      <c r="CZ11" s="123"/>
      <c r="DA11" s="124"/>
      <c r="DB11" s="124"/>
      <c r="DC11" s="124"/>
      <c r="DF11" s="121"/>
      <c r="DG11" s="122"/>
      <c r="DH11" s="121"/>
      <c r="DI11" s="123"/>
      <c r="DJ11" s="124"/>
      <c r="DK11" s="124"/>
      <c r="DL11" s="124"/>
      <c r="DO11" s="121"/>
      <c r="DP11" s="122"/>
      <c r="DQ11" s="121"/>
      <c r="DR11" s="123"/>
      <c r="DS11" s="124"/>
      <c r="DT11" s="124"/>
      <c r="DU11" s="124"/>
      <c r="DX11" s="121"/>
      <c r="DY11" s="122"/>
      <c r="DZ11" s="121"/>
      <c r="EA11" s="123"/>
      <c r="EB11" s="124"/>
      <c r="EC11" s="124"/>
      <c r="ED11" s="124"/>
      <c r="EG11" s="121"/>
      <c r="EH11" s="122"/>
      <c r="EI11" s="121"/>
      <c r="EJ11" s="123"/>
      <c r="EK11" s="124"/>
      <c r="EL11" s="124"/>
      <c r="EM11" s="124"/>
      <c r="EP11" s="121"/>
      <c r="EQ11" s="122"/>
      <c r="ER11" s="121"/>
      <c r="ES11" s="123"/>
      <c r="ET11" s="124"/>
      <c r="EU11" s="124"/>
      <c r="EV11" s="124"/>
      <c r="EY11" s="121"/>
      <c r="EZ11" s="122"/>
      <c r="FA11" s="121"/>
      <c r="FB11" s="123"/>
      <c r="FC11" s="124"/>
      <c r="FD11" s="124"/>
      <c r="FE11" s="124"/>
      <c r="FH11" s="121"/>
      <c r="FI11" s="122"/>
      <c r="FJ11" s="121"/>
      <c r="FK11" s="123"/>
      <c r="FL11" s="124"/>
      <c r="FM11" s="124"/>
      <c r="FN11" s="124"/>
      <c r="FO11" s="53"/>
      <c r="FP11" s="53"/>
      <c r="FQ11" s="121"/>
      <c r="FR11" s="122"/>
      <c r="FS11" s="121"/>
      <c r="FT11" s="123"/>
      <c r="FU11" s="124"/>
      <c r="FV11" s="124"/>
      <c r="FW11" s="124"/>
      <c r="FZ11" s="121"/>
      <c r="GA11" s="122"/>
      <c r="GB11" s="121"/>
      <c r="GC11" s="123"/>
      <c r="GD11" s="124"/>
      <c r="GE11" s="124"/>
      <c r="GF11" s="124"/>
      <c r="GI11" s="121"/>
      <c r="GJ11" s="122"/>
      <c r="GK11" s="121"/>
      <c r="GL11" s="123"/>
      <c r="GM11" s="124"/>
      <c r="GN11" s="124"/>
      <c r="GO11" s="124"/>
      <c r="GR11" s="121"/>
      <c r="GS11" s="122"/>
      <c r="GT11" s="121"/>
      <c r="GU11" s="123"/>
      <c r="GV11" s="124"/>
      <c r="GW11" s="124"/>
      <c r="GX11" s="124"/>
      <c r="GY11" s="53"/>
      <c r="GZ11" s="53"/>
      <c r="HA11" s="121"/>
      <c r="HB11" s="122"/>
      <c r="HC11" s="121"/>
      <c r="HD11" s="123"/>
      <c r="HE11" s="124"/>
      <c r="HF11" s="124"/>
      <c r="HG11" s="124"/>
      <c r="HJ11" s="121"/>
      <c r="HK11" s="122"/>
      <c r="HL11" s="121"/>
      <c r="HM11" s="123"/>
      <c r="HN11" s="124"/>
      <c r="HO11" s="124"/>
      <c r="HP11" s="124"/>
      <c r="HS11" s="121"/>
      <c r="HT11" s="122"/>
      <c r="HU11" s="121"/>
      <c r="HV11" s="123"/>
      <c r="HW11" s="124"/>
      <c r="HX11" s="124"/>
      <c r="HY11" s="124"/>
      <c r="IB11" s="121"/>
      <c r="IC11" s="122"/>
      <c r="ID11" s="121"/>
      <c r="IE11" s="123"/>
      <c r="IF11" s="124"/>
      <c r="IG11" s="124"/>
      <c r="IH11" s="124"/>
      <c r="II11" s="53"/>
      <c r="IJ11" s="53"/>
      <c r="IK11" s="121"/>
      <c r="IL11" s="122"/>
      <c r="IM11" s="121"/>
      <c r="IN11" s="123"/>
      <c r="IO11" s="124"/>
      <c r="IP11" s="124"/>
      <c r="IQ11" s="124"/>
      <c r="IT11" s="121"/>
      <c r="IU11" s="122"/>
      <c r="IV11" s="121"/>
      <c r="IW11" s="123"/>
      <c r="IX11" s="124"/>
      <c r="IY11" s="124"/>
      <c r="IZ11" s="124"/>
      <c r="JC11" s="121"/>
      <c r="JD11" s="122"/>
      <c r="JE11" s="121"/>
      <c r="JF11" s="123"/>
      <c r="JG11" s="124"/>
      <c r="JH11" s="124"/>
      <c r="JI11" s="124"/>
      <c r="JL11" s="121"/>
      <c r="JM11" s="122"/>
      <c r="JN11" s="121"/>
      <c r="JO11" s="123"/>
      <c r="JP11" s="124"/>
      <c r="JQ11" s="124"/>
      <c r="JR11" s="124"/>
    </row>
    <row r="12" spans="2:278" ht="15.75" thickBot="1">
      <c r="B12" s="125" t="s">
        <v>134</v>
      </c>
      <c r="C12" s="126" t="s">
        <v>135</v>
      </c>
      <c r="D12" s="127"/>
      <c r="E12" s="128"/>
      <c r="F12" s="129"/>
      <c r="G12" s="130"/>
      <c r="H12" s="130"/>
      <c r="K12" s="125"/>
      <c r="L12" s="126"/>
      <c r="M12" s="127"/>
      <c r="N12" s="128"/>
      <c r="O12" s="129"/>
      <c r="P12" s="130"/>
      <c r="Q12" s="130"/>
      <c r="R12" s="74"/>
      <c r="S12" s="73"/>
      <c r="T12" s="125"/>
      <c r="U12" s="126"/>
      <c r="V12" s="127"/>
      <c r="W12" s="128"/>
      <c r="X12" s="129"/>
      <c r="Y12" s="130"/>
      <c r="Z12" s="130"/>
      <c r="AA12" s="73"/>
      <c r="AC12" s="125"/>
      <c r="AD12" s="126"/>
      <c r="AE12" s="127"/>
      <c r="AF12" s="128"/>
      <c r="AG12" s="129"/>
      <c r="AH12" s="130"/>
      <c r="AI12" s="130"/>
      <c r="AL12" s="125"/>
      <c r="AM12" s="126"/>
      <c r="AN12" s="127"/>
      <c r="AO12" s="128"/>
      <c r="AP12" s="129"/>
      <c r="AQ12" s="130"/>
      <c r="AR12" s="130"/>
      <c r="AU12" s="125"/>
      <c r="AV12" s="126"/>
      <c r="AW12" s="127"/>
      <c r="AX12" s="128"/>
      <c r="AY12" s="129"/>
      <c r="AZ12" s="130"/>
      <c r="BA12" s="130"/>
      <c r="BD12" s="125"/>
      <c r="BE12" s="126"/>
      <c r="BF12" s="127"/>
      <c r="BG12" s="128"/>
      <c r="BH12" s="129"/>
      <c r="BI12" s="130"/>
      <c r="BJ12" s="130"/>
      <c r="BM12" s="125"/>
      <c r="BN12" s="126"/>
      <c r="BO12" s="127"/>
      <c r="BP12" s="128"/>
      <c r="BQ12" s="129"/>
      <c r="BR12" s="130"/>
      <c r="BS12" s="130"/>
      <c r="BV12" s="125"/>
      <c r="BW12" s="126"/>
      <c r="BX12" s="127"/>
      <c r="BY12" s="128"/>
      <c r="BZ12" s="129"/>
      <c r="CA12" s="130"/>
      <c r="CB12" s="130"/>
      <c r="CE12" s="125"/>
      <c r="CF12" s="126"/>
      <c r="CG12" s="127"/>
      <c r="CH12" s="128"/>
      <c r="CI12" s="129"/>
      <c r="CJ12" s="130"/>
      <c r="CK12" s="130"/>
      <c r="CN12" s="125"/>
      <c r="CO12" s="126"/>
      <c r="CP12" s="127"/>
      <c r="CQ12" s="128"/>
      <c r="CR12" s="129"/>
      <c r="CS12" s="130"/>
      <c r="CT12" s="130"/>
      <c r="CW12" s="125"/>
      <c r="CX12" s="126"/>
      <c r="CY12" s="127"/>
      <c r="CZ12" s="128"/>
      <c r="DA12" s="129"/>
      <c r="DB12" s="130"/>
      <c r="DC12" s="130"/>
      <c r="DF12" s="125"/>
      <c r="DG12" s="126"/>
      <c r="DH12" s="127"/>
      <c r="DI12" s="128"/>
      <c r="DJ12" s="129"/>
      <c r="DK12" s="130"/>
      <c r="DL12" s="130"/>
      <c r="DO12" s="125"/>
      <c r="DP12" s="126"/>
      <c r="DQ12" s="127"/>
      <c r="DR12" s="128"/>
      <c r="DS12" s="129"/>
      <c r="DT12" s="130"/>
      <c r="DU12" s="130"/>
      <c r="DX12" s="125"/>
      <c r="DY12" s="126"/>
      <c r="DZ12" s="127"/>
      <c r="EA12" s="128"/>
      <c r="EB12" s="129"/>
      <c r="EC12" s="130"/>
      <c r="ED12" s="130"/>
      <c r="EG12" s="125"/>
      <c r="EH12" s="126"/>
      <c r="EI12" s="127"/>
      <c r="EJ12" s="128"/>
      <c r="EK12" s="129"/>
      <c r="EL12" s="130"/>
      <c r="EM12" s="130"/>
      <c r="EP12" s="125"/>
      <c r="EQ12" s="126"/>
      <c r="ER12" s="127"/>
      <c r="ES12" s="128"/>
      <c r="ET12" s="129"/>
      <c r="EU12" s="130"/>
      <c r="EV12" s="130"/>
      <c r="EY12" s="125"/>
      <c r="EZ12" s="126"/>
      <c r="FA12" s="127"/>
      <c r="FB12" s="128"/>
      <c r="FC12" s="129"/>
      <c r="FD12" s="130"/>
      <c r="FE12" s="130"/>
      <c r="FH12" s="125"/>
      <c r="FI12" s="126"/>
      <c r="FJ12" s="127"/>
      <c r="FK12" s="128"/>
      <c r="FL12" s="129"/>
      <c r="FM12" s="130"/>
      <c r="FN12" s="130"/>
      <c r="FO12" s="53"/>
      <c r="FP12" s="53"/>
      <c r="FQ12" s="125"/>
      <c r="FR12" s="126"/>
      <c r="FS12" s="127"/>
      <c r="FT12" s="128"/>
      <c r="FU12" s="129"/>
      <c r="FV12" s="130"/>
      <c r="FW12" s="130"/>
      <c r="FZ12" s="125"/>
      <c r="GA12" s="126"/>
      <c r="GB12" s="127"/>
      <c r="GC12" s="128"/>
      <c r="GD12" s="129"/>
      <c r="GE12" s="130"/>
      <c r="GF12" s="130"/>
      <c r="GI12" s="125"/>
      <c r="GJ12" s="126"/>
      <c r="GK12" s="127"/>
      <c r="GL12" s="128"/>
      <c r="GM12" s="129"/>
      <c r="GN12" s="130"/>
      <c r="GO12" s="130"/>
      <c r="GR12" s="125"/>
      <c r="GS12" s="126"/>
      <c r="GT12" s="127"/>
      <c r="GU12" s="128"/>
      <c r="GV12" s="129"/>
      <c r="GW12" s="130"/>
      <c r="GX12" s="130"/>
      <c r="GY12" s="53"/>
      <c r="GZ12" s="53"/>
      <c r="HA12" s="125"/>
      <c r="HB12" s="126"/>
      <c r="HC12" s="127"/>
      <c r="HD12" s="128"/>
      <c r="HE12" s="129"/>
      <c r="HF12" s="130"/>
      <c r="HG12" s="130"/>
      <c r="HJ12" s="125"/>
      <c r="HK12" s="126"/>
      <c r="HL12" s="127"/>
      <c r="HM12" s="128"/>
      <c r="HN12" s="129"/>
      <c r="HO12" s="130"/>
      <c r="HP12" s="130"/>
      <c r="HS12" s="125"/>
      <c r="HT12" s="126"/>
      <c r="HU12" s="127"/>
      <c r="HV12" s="128"/>
      <c r="HW12" s="129"/>
      <c r="HX12" s="130"/>
      <c r="HY12" s="130"/>
      <c r="IB12" s="125"/>
      <c r="IC12" s="126"/>
      <c r="ID12" s="127"/>
      <c r="IE12" s="128"/>
      <c r="IF12" s="129"/>
      <c r="IG12" s="130"/>
      <c r="IH12" s="130"/>
      <c r="II12" s="53"/>
      <c r="IJ12" s="53"/>
      <c r="IK12" s="125"/>
      <c r="IL12" s="126"/>
      <c r="IM12" s="127"/>
      <c r="IN12" s="128"/>
      <c r="IO12" s="129"/>
      <c r="IP12" s="130"/>
      <c r="IQ12" s="130"/>
      <c r="IT12" s="125"/>
      <c r="IU12" s="126"/>
      <c r="IV12" s="127"/>
      <c r="IW12" s="128"/>
      <c r="IX12" s="129"/>
      <c r="IY12" s="130"/>
      <c r="IZ12" s="130"/>
      <c r="JC12" s="125"/>
      <c r="JD12" s="126"/>
      <c r="JE12" s="127"/>
      <c r="JF12" s="128"/>
      <c r="JG12" s="129"/>
      <c r="JH12" s="130"/>
      <c r="JI12" s="130"/>
      <c r="JL12" s="125"/>
      <c r="JM12" s="126"/>
      <c r="JN12" s="127"/>
      <c r="JO12" s="128"/>
      <c r="JP12" s="129"/>
      <c r="JQ12" s="130"/>
      <c r="JR12" s="130"/>
    </row>
    <row r="13" spans="2:278" ht="31.5" thickTop="1" thickBot="1">
      <c r="B13" s="131">
        <v>1.1000000000000001</v>
      </c>
      <c r="C13" s="132" t="s">
        <v>136</v>
      </c>
      <c r="D13" s="133" t="s">
        <v>137</v>
      </c>
      <c r="E13" s="134">
        <v>20</v>
      </c>
      <c r="F13" s="135">
        <v>0</v>
      </c>
      <c r="G13" s="136">
        <f>ROUND((F13*E13),0)</f>
        <v>0</v>
      </c>
      <c r="H13" s="136"/>
      <c r="K13" s="131"/>
      <c r="L13" s="132"/>
      <c r="M13" s="133"/>
      <c r="N13" s="134"/>
      <c r="O13" s="135"/>
      <c r="P13" s="136"/>
      <c r="Q13" s="136"/>
      <c r="R13" s="74"/>
      <c r="S13" s="73"/>
      <c r="T13" s="131"/>
      <c r="U13" s="132"/>
      <c r="V13" s="133"/>
      <c r="W13" s="134"/>
      <c r="X13" s="135"/>
      <c r="Y13" s="136"/>
      <c r="Z13" s="136"/>
      <c r="AA13" s="73"/>
      <c r="AC13" s="131"/>
      <c r="AD13" s="132"/>
      <c r="AE13" s="133"/>
      <c r="AF13" s="134"/>
      <c r="AG13" s="135"/>
      <c r="AH13" s="136"/>
      <c r="AI13" s="136"/>
      <c r="AL13" s="131"/>
      <c r="AM13" s="132"/>
      <c r="AN13" s="133"/>
      <c r="AO13" s="134"/>
      <c r="AP13" s="135"/>
      <c r="AQ13" s="136"/>
      <c r="AR13" s="136"/>
      <c r="AU13" s="131"/>
      <c r="AV13" s="132"/>
      <c r="AW13" s="133"/>
      <c r="AX13" s="134"/>
      <c r="AY13" s="135"/>
      <c r="AZ13" s="136"/>
      <c r="BA13" s="136"/>
      <c r="BD13" s="131"/>
      <c r="BE13" s="132"/>
      <c r="BF13" s="133"/>
      <c r="BG13" s="134"/>
      <c r="BH13" s="135"/>
      <c r="BI13" s="136"/>
      <c r="BJ13" s="136"/>
      <c r="BM13" s="131"/>
      <c r="BN13" s="132"/>
      <c r="BO13" s="133"/>
      <c r="BP13" s="134"/>
      <c r="BQ13" s="135"/>
      <c r="BR13" s="136"/>
      <c r="BS13" s="136"/>
      <c r="BV13" s="131"/>
      <c r="BW13" s="132"/>
      <c r="BX13" s="133"/>
      <c r="BY13" s="134"/>
      <c r="BZ13" s="135"/>
      <c r="CA13" s="136"/>
      <c r="CB13" s="136"/>
      <c r="CE13" s="131"/>
      <c r="CF13" s="132"/>
      <c r="CG13" s="133"/>
      <c r="CH13" s="134"/>
      <c r="CI13" s="135"/>
      <c r="CJ13" s="136"/>
      <c r="CK13" s="136"/>
      <c r="CN13" s="131"/>
      <c r="CO13" s="132"/>
      <c r="CP13" s="133"/>
      <c r="CQ13" s="134"/>
      <c r="CR13" s="135"/>
      <c r="CS13" s="136"/>
      <c r="CT13" s="136"/>
      <c r="CW13" s="131"/>
      <c r="CX13" s="132"/>
      <c r="CY13" s="133"/>
      <c r="CZ13" s="134"/>
      <c r="DA13" s="135"/>
      <c r="DB13" s="136"/>
      <c r="DC13" s="136"/>
      <c r="DF13" s="131"/>
      <c r="DG13" s="132"/>
      <c r="DH13" s="133"/>
      <c r="DI13" s="134"/>
      <c r="DJ13" s="135"/>
      <c r="DK13" s="136"/>
      <c r="DL13" s="136"/>
      <c r="DO13" s="131"/>
      <c r="DP13" s="132"/>
      <c r="DQ13" s="133"/>
      <c r="DR13" s="134"/>
      <c r="DS13" s="135"/>
      <c r="DT13" s="136"/>
      <c r="DU13" s="136"/>
      <c r="DX13" s="131"/>
      <c r="DY13" s="132"/>
      <c r="DZ13" s="133"/>
      <c r="EA13" s="134"/>
      <c r="EB13" s="135"/>
      <c r="EC13" s="136"/>
      <c r="ED13" s="136"/>
      <c r="EG13" s="131"/>
      <c r="EH13" s="132"/>
      <c r="EI13" s="133"/>
      <c r="EJ13" s="134"/>
      <c r="EK13" s="135"/>
      <c r="EL13" s="136"/>
      <c r="EM13" s="136"/>
      <c r="EP13" s="131"/>
      <c r="EQ13" s="132"/>
      <c r="ER13" s="133"/>
      <c r="ES13" s="134"/>
      <c r="ET13" s="135"/>
      <c r="EU13" s="136"/>
      <c r="EV13" s="136"/>
      <c r="EY13" s="131"/>
      <c r="EZ13" s="132"/>
      <c r="FA13" s="133"/>
      <c r="FB13" s="134"/>
      <c r="FC13" s="135"/>
      <c r="FD13" s="136"/>
      <c r="FE13" s="136"/>
      <c r="FH13" s="131"/>
      <c r="FI13" s="132"/>
      <c r="FJ13" s="133"/>
      <c r="FK13" s="134"/>
      <c r="FL13" s="135"/>
      <c r="FM13" s="136"/>
      <c r="FN13" s="136"/>
      <c r="FO13" s="53"/>
      <c r="FP13" s="53"/>
      <c r="FQ13" s="131"/>
      <c r="FR13" s="132"/>
      <c r="FS13" s="133"/>
      <c r="FT13" s="134"/>
      <c r="FU13" s="135"/>
      <c r="FV13" s="136"/>
      <c r="FW13" s="136"/>
      <c r="FZ13" s="131"/>
      <c r="GA13" s="132"/>
      <c r="GB13" s="133"/>
      <c r="GC13" s="134"/>
      <c r="GD13" s="135"/>
      <c r="GE13" s="136"/>
      <c r="GF13" s="136"/>
      <c r="GI13" s="131"/>
      <c r="GJ13" s="132"/>
      <c r="GK13" s="133"/>
      <c r="GL13" s="134"/>
      <c r="GM13" s="135"/>
      <c r="GN13" s="136"/>
      <c r="GO13" s="136"/>
      <c r="GR13" s="131"/>
      <c r="GS13" s="132"/>
      <c r="GT13" s="133"/>
      <c r="GU13" s="134"/>
      <c r="GV13" s="135"/>
      <c r="GW13" s="136"/>
      <c r="GX13" s="136"/>
      <c r="GY13" s="53"/>
      <c r="GZ13" s="53"/>
      <c r="HA13" s="131"/>
      <c r="HB13" s="132"/>
      <c r="HC13" s="133"/>
      <c r="HD13" s="134"/>
      <c r="HE13" s="135"/>
      <c r="HF13" s="136"/>
      <c r="HG13" s="136"/>
      <c r="HJ13" s="131"/>
      <c r="HK13" s="132"/>
      <c r="HL13" s="133"/>
      <c r="HM13" s="134"/>
      <c r="HN13" s="135"/>
      <c r="HO13" s="136"/>
      <c r="HP13" s="136"/>
      <c r="HS13" s="131"/>
      <c r="HT13" s="132"/>
      <c r="HU13" s="133"/>
      <c r="HV13" s="134"/>
      <c r="HW13" s="135"/>
      <c r="HX13" s="136"/>
      <c r="HY13" s="136"/>
      <c r="IB13" s="131"/>
      <c r="IC13" s="132"/>
      <c r="ID13" s="133"/>
      <c r="IE13" s="134"/>
      <c r="IF13" s="135"/>
      <c r="IG13" s="136"/>
      <c r="IH13" s="136"/>
      <c r="II13" s="53"/>
      <c r="IJ13" s="53"/>
      <c r="IK13" s="131"/>
      <c r="IL13" s="132"/>
      <c r="IM13" s="133"/>
      <c r="IN13" s="134"/>
      <c r="IO13" s="135"/>
      <c r="IP13" s="136"/>
      <c r="IQ13" s="136"/>
      <c r="IT13" s="131"/>
      <c r="IU13" s="132"/>
      <c r="IV13" s="133"/>
      <c r="IW13" s="134"/>
      <c r="IX13" s="135"/>
      <c r="IY13" s="136"/>
      <c r="IZ13" s="136"/>
      <c r="JC13" s="131"/>
      <c r="JD13" s="132"/>
      <c r="JE13" s="133"/>
      <c r="JF13" s="134"/>
      <c r="JG13" s="135"/>
      <c r="JH13" s="136"/>
      <c r="JI13" s="136"/>
      <c r="JL13" s="131"/>
      <c r="JM13" s="132"/>
      <c r="JN13" s="133"/>
      <c r="JO13" s="134"/>
      <c r="JP13" s="135"/>
      <c r="JQ13" s="136"/>
      <c r="JR13" s="136"/>
    </row>
    <row r="14" spans="2:278" ht="76.5" thickTop="1" thickBot="1">
      <c r="B14" s="137">
        <v>1.2</v>
      </c>
      <c r="C14" s="138" t="s">
        <v>138</v>
      </c>
      <c r="D14" s="133" t="s">
        <v>112</v>
      </c>
      <c r="E14" s="134">
        <v>10</v>
      </c>
      <c r="F14" s="135">
        <v>0</v>
      </c>
      <c r="G14" s="136">
        <f t="shared" ref="G14:G30" si="0">ROUND((F14*E14),0)</f>
        <v>0</v>
      </c>
      <c r="H14" s="136"/>
      <c r="K14" s="137"/>
      <c r="L14" s="138"/>
      <c r="M14" s="133"/>
      <c r="N14" s="134"/>
      <c r="O14" s="135"/>
      <c r="P14" s="136"/>
      <c r="Q14" s="136"/>
      <c r="R14" s="74"/>
      <c r="S14" s="73"/>
      <c r="T14" s="137"/>
      <c r="U14" s="138"/>
      <c r="V14" s="133"/>
      <c r="W14" s="134"/>
      <c r="X14" s="135"/>
      <c r="Y14" s="136"/>
      <c r="Z14" s="136"/>
      <c r="AA14" s="73"/>
      <c r="AC14" s="137"/>
      <c r="AD14" s="138"/>
      <c r="AE14" s="133"/>
      <c r="AF14" s="134"/>
      <c r="AG14" s="135"/>
      <c r="AH14" s="136"/>
      <c r="AI14" s="136"/>
      <c r="AL14" s="137"/>
      <c r="AM14" s="138"/>
      <c r="AN14" s="133"/>
      <c r="AO14" s="134"/>
      <c r="AP14" s="135"/>
      <c r="AQ14" s="136"/>
      <c r="AR14" s="136"/>
      <c r="AU14" s="137"/>
      <c r="AV14" s="138"/>
      <c r="AW14" s="133"/>
      <c r="AX14" s="134"/>
      <c r="AY14" s="135"/>
      <c r="AZ14" s="136"/>
      <c r="BA14" s="136"/>
      <c r="BD14" s="137"/>
      <c r="BE14" s="138"/>
      <c r="BF14" s="133"/>
      <c r="BG14" s="134"/>
      <c r="BH14" s="135"/>
      <c r="BI14" s="136"/>
      <c r="BJ14" s="136"/>
      <c r="BM14" s="137"/>
      <c r="BN14" s="138"/>
      <c r="BO14" s="133"/>
      <c r="BP14" s="134"/>
      <c r="BQ14" s="135"/>
      <c r="BR14" s="136"/>
      <c r="BS14" s="136"/>
      <c r="BV14" s="137"/>
      <c r="BW14" s="138"/>
      <c r="BX14" s="133"/>
      <c r="BY14" s="134"/>
      <c r="BZ14" s="135"/>
      <c r="CA14" s="136"/>
      <c r="CB14" s="136"/>
      <c r="CE14" s="137"/>
      <c r="CF14" s="138"/>
      <c r="CG14" s="133"/>
      <c r="CH14" s="134"/>
      <c r="CI14" s="135"/>
      <c r="CJ14" s="136"/>
      <c r="CK14" s="136"/>
      <c r="CN14" s="137"/>
      <c r="CO14" s="138"/>
      <c r="CP14" s="133"/>
      <c r="CQ14" s="134"/>
      <c r="CR14" s="135"/>
      <c r="CS14" s="136"/>
      <c r="CT14" s="136"/>
      <c r="CW14" s="137"/>
      <c r="CX14" s="138"/>
      <c r="CY14" s="133"/>
      <c r="CZ14" s="134"/>
      <c r="DA14" s="135"/>
      <c r="DB14" s="136"/>
      <c r="DC14" s="136"/>
      <c r="DF14" s="137"/>
      <c r="DG14" s="138"/>
      <c r="DH14" s="133"/>
      <c r="DI14" s="134"/>
      <c r="DJ14" s="135"/>
      <c r="DK14" s="136"/>
      <c r="DL14" s="136"/>
      <c r="DO14" s="137"/>
      <c r="DP14" s="138"/>
      <c r="DQ14" s="133"/>
      <c r="DR14" s="134"/>
      <c r="DS14" s="135"/>
      <c r="DT14" s="136"/>
      <c r="DU14" s="136"/>
      <c r="DX14" s="137"/>
      <c r="DY14" s="138"/>
      <c r="DZ14" s="133"/>
      <c r="EA14" s="134"/>
      <c r="EB14" s="135"/>
      <c r="EC14" s="136"/>
      <c r="ED14" s="136"/>
      <c r="EG14" s="137"/>
      <c r="EH14" s="138"/>
      <c r="EI14" s="133"/>
      <c r="EJ14" s="134"/>
      <c r="EK14" s="135"/>
      <c r="EL14" s="136"/>
      <c r="EM14" s="136"/>
      <c r="EP14" s="137"/>
      <c r="EQ14" s="138"/>
      <c r="ER14" s="133"/>
      <c r="ES14" s="134"/>
      <c r="ET14" s="135"/>
      <c r="EU14" s="136"/>
      <c r="EV14" s="136"/>
      <c r="EY14" s="137"/>
      <c r="EZ14" s="138"/>
      <c r="FA14" s="133"/>
      <c r="FB14" s="134"/>
      <c r="FC14" s="135"/>
      <c r="FD14" s="136"/>
      <c r="FE14" s="136"/>
      <c r="FH14" s="137"/>
      <c r="FI14" s="138"/>
      <c r="FJ14" s="133"/>
      <c r="FK14" s="134"/>
      <c r="FL14" s="135"/>
      <c r="FM14" s="136"/>
      <c r="FN14" s="136"/>
      <c r="FO14" s="53"/>
      <c r="FP14" s="53"/>
      <c r="FQ14" s="137"/>
      <c r="FR14" s="138"/>
      <c r="FS14" s="133"/>
      <c r="FT14" s="134"/>
      <c r="FU14" s="135"/>
      <c r="FV14" s="136"/>
      <c r="FW14" s="136"/>
      <c r="FZ14" s="137"/>
      <c r="GA14" s="138"/>
      <c r="GB14" s="133"/>
      <c r="GC14" s="134"/>
      <c r="GD14" s="135"/>
      <c r="GE14" s="136"/>
      <c r="GF14" s="136"/>
      <c r="GI14" s="137"/>
      <c r="GJ14" s="138"/>
      <c r="GK14" s="133"/>
      <c r="GL14" s="134"/>
      <c r="GM14" s="135"/>
      <c r="GN14" s="136"/>
      <c r="GO14" s="136"/>
      <c r="GR14" s="137"/>
      <c r="GS14" s="138"/>
      <c r="GT14" s="133"/>
      <c r="GU14" s="134"/>
      <c r="GV14" s="135"/>
      <c r="GW14" s="136"/>
      <c r="GX14" s="136"/>
      <c r="GY14" s="53"/>
      <c r="GZ14" s="53"/>
      <c r="HA14" s="137"/>
      <c r="HB14" s="138"/>
      <c r="HC14" s="133"/>
      <c r="HD14" s="134"/>
      <c r="HE14" s="135"/>
      <c r="HF14" s="136"/>
      <c r="HG14" s="136"/>
      <c r="HJ14" s="137"/>
      <c r="HK14" s="138"/>
      <c r="HL14" s="133"/>
      <c r="HM14" s="134"/>
      <c r="HN14" s="135"/>
      <c r="HO14" s="136"/>
      <c r="HP14" s="136"/>
      <c r="HS14" s="137"/>
      <c r="HT14" s="138"/>
      <c r="HU14" s="133"/>
      <c r="HV14" s="134"/>
      <c r="HW14" s="135"/>
      <c r="HX14" s="136"/>
      <c r="HY14" s="136"/>
      <c r="IB14" s="137"/>
      <c r="IC14" s="138"/>
      <c r="ID14" s="133"/>
      <c r="IE14" s="134"/>
      <c r="IF14" s="135"/>
      <c r="IG14" s="136"/>
      <c r="IH14" s="136"/>
      <c r="II14" s="53"/>
      <c r="IJ14" s="53"/>
      <c r="IK14" s="137"/>
      <c r="IL14" s="138"/>
      <c r="IM14" s="133"/>
      <c r="IN14" s="134"/>
      <c r="IO14" s="135"/>
      <c r="IP14" s="136"/>
      <c r="IQ14" s="136"/>
      <c r="IT14" s="137"/>
      <c r="IU14" s="138"/>
      <c r="IV14" s="133"/>
      <c r="IW14" s="134"/>
      <c r="IX14" s="135"/>
      <c r="IY14" s="136"/>
      <c r="IZ14" s="136"/>
      <c r="JC14" s="137"/>
      <c r="JD14" s="138"/>
      <c r="JE14" s="133"/>
      <c r="JF14" s="134"/>
      <c r="JG14" s="135"/>
      <c r="JH14" s="136"/>
      <c r="JI14" s="136"/>
      <c r="JL14" s="137"/>
      <c r="JM14" s="138"/>
      <c r="JN14" s="133"/>
      <c r="JO14" s="134"/>
      <c r="JP14" s="135"/>
      <c r="JQ14" s="136"/>
      <c r="JR14" s="136"/>
    </row>
    <row r="15" spans="2:278" ht="31.5" thickTop="1" thickBot="1">
      <c r="B15" s="139">
        <v>1.3</v>
      </c>
      <c r="C15" s="138" t="s">
        <v>139</v>
      </c>
      <c r="D15" s="133" t="s">
        <v>111</v>
      </c>
      <c r="E15" s="134">
        <v>10</v>
      </c>
      <c r="F15" s="135">
        <v>0</v>
      </c>
      <c r="G15" s="136">
        <f>ROUND((F15*E15),0)</f>
        <v>0</v>
      </c>
      <c r="H15" s="136"/>
      <c r="K15" s="139"/>
      <c r="L15" s="138"/>
      <c r="M15" s="133"/>
      <c r="N15" s="134"/>
      <c r="O15" s="135"/>
      <c r="P15" s="136"/>
      <c r="Q15" s="136"/>
      <c r="R15" s="74"/>
      <c r="S15" s="73"/>
      <c r="T15" s="139"/>
      <c r="U15" s="138"/>
      <c r="V15" s="133"/>
      <c r="W15" s="134"/>
      <c r="X15" s="135"/>
      <c r="Y15" s="136"/>
      <c r="Z15" s="136"/>
      <c r="AA15" s="73"/>
      <c r="AC15" s="139"/>
      <c r="AD15" s="138"/>
      <c r="AE15" s="133"/>
      <c r="AF15" s="134"/>
      <c r="AG15" s="135"/>
      <c r="AH15" s="136"/>
      <c r="AI15" s="136"/>
      <c r="AL15" s="139"/>
      <c r="AM15" s="138"/>
      <c r="AN15" s="133"/>
      <c r="AO15" s="134"/>
      <c r="AP15" s="135"/>
      <c r="AQ15" s="136"/>
      <c r="AR15" s="136"/>
      <c r="AU15" s="139"/>
      <c r="AV15" s="138"/>
      <c r="AW15" s="133"/>
      <c r="AX15" s="134"/>
      <c r="AY15" s="135"/>
      <c r="AZ15" s="136"/>
      <c r="BA15" s="136"/>
      <c r="BD15" s="139"/>
      <c r="BE15" s="138"/>
      <c r="BF15" s="133"/>
      <c r="BG15" s="134"/>
      <c r="BH15" s="135"/>
      <c r="BI15" s="136"/>
      <c r="BJ15" s="136"/>
      <c r="BM15" s="139"/>
      <c r="BN15" s="138"/>
      <c r="BO15" s="133"/>
      <c r="BP15" s="134"/>
      <c r="BQ15" s="135"/>
      <c r="BR15" s="136"/>
      <c r="BS15" s="136"/>
      <c r="BV15" s="139"/>
      <c r="BW15" s="138"/>
      <c r="BX15" s="133"/>
      <c r="BY15" s="134"/>
      <c r="BZ15" s="135"/>
      <c r="CA15" s="136"/>
      <c r="CB15" s="136"/>
      <c r="CE15" s="139"/>
      <c r="CF15" s="138"/>
      <c r="CG15" s="133"/>
      <c r="CH15" s="134"/>
      <c r="CI15" s="135"/>
      <c r="CJ15" s="136"/>
      <c r="CK15" s="136"/>
      <c r="CN15" s="139"/>
      <c r="CO15" s="138"/>
      <c r="CP15" s="133"/>
      <c r="CQ15" s="134"/>
      <c r="CR15" s="135"/>
      <c r="CS15" s="136"/>
      <c r="CT15" s="136"/>
      <c r="CW15" s="139"/>
      <c r="CX15" s="138"/>
      <c r="CY15" s="133"/>
      <c r="CZ15" s="134"/>
      <c r="DA15" s="135"/>
      <c r="DB15" s="136"/>
      <c r="DC15" s="136"/>
      <c r="DF15" s="139"/>
      <c r="DG15" s="138"/>
      <c r="DH15" s="133"/>
      <c r="DI15" s="134"/>
      <c r="DJ15" s="135"/>
      <c r="DK15" s="136"/>
      <c r="DL15" s="136"/>
      <c r="DO15" s="139"/>
      <c r="DP15" s="138"/>
      <c r="DQ15" s="133"/>
      <c r="DR15" s="134"/>
      <c r="DS15" s="135"/>
      <c r="DT15" s="136"/>
      <c r="DU15" s="136"/>
      <c r="DX15" s="139"/>
      <c r="DY15" s="138"/>
      <c r="DZ15" s="133"/>
      <c r="EA15" s="134"/>
      <c r="EB15" s="135"/>
      <c r="EC15" s="136"/>
      <c r="ED15" s="136"/>
      <c r="EG15" s="139"/>
      <c r="EH15" s="138"/>
      <c r="EI15" s="133"/>
      <c r="EJ15" s="134"/>
      <c r="EK15" s="135"/>
      <c r="EL15" s="136"/>
      <c r="EM15" s="136"/>
      <c r="EP15" s="139"/>
      <c r="EQ15" s="138"/>
      <c r="ER15" s="133"/>
      <c r="ES15" s="134"/>
      <c r="ET15" s="135"/>
      <c r="EU15" s="136"/>
      <c r="EV15" s="136"/>
      <c r="EY15" s="139"/>
      <c r="EZ15" s="138"/>
      <c r="FA15" s="133"/>
      <c r="FB15" s="134"/>
      <c r="FC15" s="135"/>
      <c r="FD15" s="136"/>
      <c r="FE15" s="136"/>
      <c r="FH15" s="139"/>
      <c r="FI15" s="138"/>
      <c r="FJ15" s="133"/>
      <c r="FK15" s="134"/>
      <c r="FL15" s="135"/>
      <c r="FM15" s="136"/>
      <c r="FN15" s="136"/>
      <c r="FO15" s="53"/>
      <c r="FP15" s="53"/>
      <c r="FQ15" s="139"/>
      <c r="FR15" s="138"/>
      <c r="FS15" s="133"/>
      <c r="FT15" s="134"/>
      <c r="FU15" s="135"/>
      <c r="FV15" s="136"/>
      <c r="FW15" s="136"/>
      <c r="FZ15" s="139"/>
      <c r="GA15" s="138"/>
      <c r="GB15" s="133"/>
      <c r="GC15" s="134"/>
      <c r="GD15" s="135"/>
      <c r="GE15" s="136"/>
      <c r="GF15" s="136"/>
      <c r="GI15" s="139"/>
      <c r="GJ15" s="138"/>
      <c r="GK15" s="133"/>
      <c r="GL15" s="134"/>
      <c r="GM15" s="135"/>
      <c r="GN15" s="136"/>
      <c r="GO15" s="136"/>
      <c r="GR15" s="139"/>
      <c r="GS15" s="138"/>
      <c r="GT15" s="133"/>
      <c r="GU15" s="134"/>
      <c r="GV15" s="135"/>
      <c r="GW15" s="136"/>
      <c r="GX15" s="136"/>
      <c r="GY15" s="53"/>
      <c r="GZ15" s="53"/>
      <c r="HA15" s="139"/>
      <c r="HB15" s="138"/>
      <c r="HC15" s="133"/>
      <c r="HD15" s="134"/>
      <c r="HE15" s="135"/>
      <c r="HF15" s="136"/>
      <c r="HG15" s="136"/>
      <c r="HJ15" s="139"/>
      <c r="HK15" s="138"/>
      <c r="HL15" s="133"/>
      <c r="HM15" s="134"/>
      <c r="HN15" s="135"/>
      <c r="HO15" s="136"/>
      <c r="HP15" s="136"/>
      <c r="HS15" s="139"/>
      <c r="HT15" s="138"/>
      <c r="HU15" s="133"/>
      <c r="HV15" s="134"/>
      <c r="HW15" s="135"/>
      <c r="HX15" s="136"/>
      <c r="HY15" s="136"/>
      <c r="IB15" s="139"/>
      <c r="IC15" s="138"/>
      <c r="ID15" s="133"/>
      <c r="IE15" s="134"/>
      <c r="IF15" s="135"/>
      <c r="IG15" s="136"/>
      <c r="IH15" s="136"/>
      <c r="II15" s="53"/>
      <c r="IJ15" s="53"/>
      <c r="IK15" s="139"/>
      <c r="IL15" s="138"/>
      <c r="IM15" s="133"/>
      <c r="IN15" s="134"/>
      <c r="IO15" s="135"/>
      <c r="IP15" s="136"/>
      <c r="IQ15" s="136"/>
      <c r="IT15" s="139"/>
      <c r="IU15" s="138"/>
      <c r="IV15" s="133"/>
      <c r="IW15" s="134"/>
      <c r="IX15" s="135"/>
      <c r="IY15" s="136"/>
      <c r="IZ15" s="136"/>
      <c r="JC15" s="139"/>
      <c r="JD15" s="138"/>
      <c r="JE15" s="133"/>
      <c r="JF15" s="134"/>
      <c r="JG15" s="135"/>
      <c r="JH15" s="136"/>
      <c r="JI15" s="136"/>
      <c r="JL15" s="139"/>
      <c r="JM15" s="138"/>
      <c r="JN15" s="133"/>
      <c r="JO15" s="134"/>
      <c r="JP15" s="135"/>
      <c r="JQ15" s="136"/>
      <c r="JR15" s="136"/>
    </row>
    <row r="16" spans="2:278" ht="31.5" thickTop="1" thickBot="1">
      <c r="B16" s="139">
        <v>1.4</v>
      </c>
      <c r="C16" s="140" t="s">
        <v>140</v>
      </c>
      <c r="D16" s="133" t="s">
        <v>112</v>
      </c>
      <c r="E16" s="134">
        <v>95</v>
      </c>
      <c r="F16" s="135">
        <v>0</v>
      </c>
      <c r="G16" s="136">
        <f t="shared" si="0"/>
        <v>0</v>
      </c>
      <c r="H16" s="136"/>
      <c r="K16" s="139"/>
      <c r="L16" s="140"/>
      <c r="M16" s="133"/>
      <c r="N16" s="134"/>
      <c r="O16" s="135"/>
      <c r="P16" s="136"/>
      <c r="Q16" s="136"/>
      <c r="R16" s="74"/>
      <c r="S16" s="73"/>
      <c r="T16" s="139"/>
      <c r="U16" s="140"/>
      <c r="V16" s="133"/>
      <c r="W16" s="134"/>
      <c r="X16" s="135"/>
      <c r="Y16" s="136"/>
      <c r="Z16" s="136"/>
      <c r="AA16" s="73"/>
      <c r="AC16" s="139"/>
      <c r="AD16" s="140"/>
      <c r="AE16" s="133"/>
      <c r="AF16" s="134"/>
      <c r="AG16" s="135"/>
      <c r="AH16" s="136"/>
      <c r="AI16" s="136"/>
      <c r="AL16" s="139"/>
      <c r="AM16" s="140"/>
      <c r="AN16" s="133"/>
      <c r="AO16" s="134"/>
      <c r="AP16" s="135"/>
      <c r="AQ16" s="136"/>
      <c r="AR16" s="136"/>
      <c r="AU16" s="139"/>
      <c r="AV16" s="140"/>
      <c r="AW16" s="133"/>
      <c r="AX16" s="134"/>
      <c r="AY16" s="135"/>
      <c r="AZ16" s="136"/>
      <c r="BA16" s="136"/>
      <c r="BD16" s="139"/>
      <c r="BE16" s="140"/>
      <c r="BF16" s="133"/>
      <c r="BG16" s="134"/>
      <c r="BH16" s="135"/>
      <c r="BI16" s="136"/>
      <c r="BJ16" s="136"/>
      <c r="BM16" s="139"/>
      <c r="BN16" s="140"/>
      <c r="BO16" s="133"/>
      <c r="BP16" s="134"/>
      <c r="BQ16" s="135"/>
      <c r="BR16" s="136"/>
      <c r="BS16" s="136"/>
      <c r="BV16" s="139"/>
      <c r="BW16" s="140"/>
      <c r="BX16" s="133"/>
      <c r="BY16" s="134"/>
      <c r="BZ16" s="135"/>
      <c r="CA16" s="136"/>
      <c r="CB16" s="136"/>
      <c r="CE16" s="139"/>
      <c r="CF16" s="140"/>
      <c r="CG16" s="133"/>
      <c r="CH16" s="134"/>
      <c r="CI16" s="135"/>
      <c r="CJ16" s="136"/>
      <c r="CK16" s="136"/>
      <c r="CN16" s="139"/>
      <c r="CO16" s="140"/>
      <c r="CP16" s="133"/>
      <c r="CQ16" s="134"/>
      <c r="CR16" s="135"/>
      <c r="CS16" s="136"/>
      <c r="CT16" s="136"/>
      <c r="CW16" s="139"/>
      <c r="CX16" s="140"/>
      <c r="CY16" s="133"/>
      <c r="CZ16" s="134"/>
      <c r="DA16" s="135"/>
      <c r="DB16" s="136"/>
      <c r="DC16" s="136"/>
      <c r="DF16" s="139"/>
      <c r="DG16" s="140"/>
      <c r="DH16" s="133"/>
      <c r="DI16" s="134"/>
      <c r="DJ16" s="135"/>
      <c r="DK16" s="136"/>
      <c r="DL16" s="136"/>
      <c r="DO16" s="139"/>
      <c r="DP16" s="140"/>
      <c r="DQ16" s="133"/>
      <c r="DR16" s="134"/>
      <c r="DS16" s="135"/>
      <c r="DT16" s="136"/>
      <c r="DU16" s="136"/>
      <c r="DX16" s="139"/>
      <c r="DY16" s="140"/>
      <c r="DZ16" s="133"/>
      <c r="EA16" s="134"/>
      <c r="EB16" s="135"/>
      <c r="EC16" s="136"/>
      <c r="ED16" s="136"/>
      <c r="EG16" s="139"/>
      <c r="EH16" s="140"/>
      <c r="EI16" s="133"/>
      <c r="EJ16" s="134"/>
      <c r="EK16" s="135"/>
      <c r="EL16" s="136"/>
      <c r="EM16" s="136"/>
      <c r="EP16" s="139"/>
      <c r="EQ16" s="140"/>
      <c r="ER16" s="133"/>
      <c r="ES16" s="134"/>
      <c r="ET16" s="135"/>
      <c r="EU16" s="136"/>
      <c r="EV16" s="136"/>
      <c r="EY16" s="139"/>
      <c r="EZ16" s="140"/>
      <c r="FA16" s="133"/>
      <c r="FB16" s="134"/>
      <c r="FC16" s="135"/>
      <c r="FD16" s="136"/>
      <c r="FE16" s="136"/>
      <c r="FH16" s="139"/>
      <c r="FI16" s="140"/>
      <c r="FJ16" s="133"/>
      <c r="FK16" s="134"/>
      <c r="FL16" s="135"/>
      <c r="FM16" s="136"/>
      <c r="FN16" s="136"/>
      <c r="FO16" s="53"/>
      <c r="FP16" s="53"/>
      <c r="FQ16" s="139"/>
      <c r="FR16" s="140"/>
      <c r="FS16" s="133"/>
      <c r="FT16" s="134"/>
      <c r="FU16" s="135"/>
      <c r="FV16" s="136"/>
      <c r="FW16" s="136"/>
      <c r="FZ16" s="139"/>
      <c r="GA16" s="140"/>
      <c r="GB16" s="133"/>
      <c r="GC16" s="134"/>
      <c r="GD16" s="135"/>
      <c r="GE16" s="136"/>
      <c r="GF16" s="136"/>
      <c r="GI16" s="139"/>
      <c r="GJ16" s="140"/>
      <c r="GK16" s="133"/>
      <c r="GL16" s="134"/>
      <c r="GM16" s="135"/>
      <c r="GN16" s="136"/>
      <c r="GO16" s="136"/>
      <c r="GR16" s="139"/>
      <c r="GS16" s="140"/>
      <c r="GT16" s="133"/>
      <c r="GU16" s="134"/>
      <c r="GV16" s="135"/>
      <c r="GW16" s="136"/>
      <c r="GX16" s="136"/>
      <c r="GY16" s="53"/>
      <c r="GZ16" s="53"/>
      <c r="HA16" s="139"/>
      <c r="HB16" s="140"/>
      <c r="HC16" s="133"/>
      <c r="HD16" s="134"/>
      <c r="HE16" s="135"/>
      <c r="HF16" s="136"/>
      <c r="HG16" s="136"/>
      <c r="HJ16" s="139"/>
      <c r="HK16" s="140"/>
      <c r="HL16" s="133"/>
      <c r="HM16" s="134"/>
      <c r="HN16" s="135"/>
      <c r="HO16" s="136"/>
      <c r="HP16" s="136"/>
      <c r="HS16" s="139"/>
      <c r="HT16" s="140"/>
      <c r="HU16" s="133"/>
      <c r="HV16" s="134"/>
      <c r="HW16" s="135"/>
      <c r="HX16" s="136"/>
      <c r="HY16" s="136"/>
      <c r="IB16" s="139"/>
      <c r="IC16" s="140"/>
      <c r="ID16" s="133"/>
      <c r="IE16" s="134"/>
      <c r="IF16" s="135"/>
      <c r="IG16" s="136"/>
      <c r="IH16" s="136"/>
      <c r="II16" s="53"/>
      <c r="IJ16" s="53"/>
      <c r="IK16" s="139"/>
      <c r="IL16" s="140"/>
      <c r="IM16" s="133"/>
      <c r="IN16" s="134"/>
      <c r="IO16" s="135"/>
      <c r="IP16" s="136"/>
      <c r="IQ16" s="136"/>
      <c r="IT16" s="139"/>
      <c r="IU16" s="140"/>
      <c r="IV16" s="133"/>
      <c r="IW16" s="134"/>
      <c r="IX16" s="135"/>
      <c r="IY16" s="136"/>
      <c r="IZ16" s="136"/>
      <c r="JC16" s="139"/>
      <c r="JD16" s="140"/>
      <c r="JE16" s="133"/>
      <c r="JF16" s="134"/>
      <c r="JG16" s="135"/>
      <c r="JH16" s="136"/>
      <c r="JI16" s="136"/>
      <c r="JL16" s="139"/>
      <c r="JM16" s="140"/>
      <c r="JN16" s="133"/>
      <c r="JO16" s="134"/>
      <c r="JP16" s="135"/>
      <c r="JQ16" s="136"/>
      <c r="JR16" s="136"/>
    </row>
    <row r="17" spans="2:278" ht="31.5" thickTop="1" thickBot="1">
      <c r="B17" s="139">
        <v>1.5</v>
      </c>
      <c r="C17" s="140" t="s">
        <v>141</v>
      </c>
      <c r="D17" s="133" t="s">
        <v>142</v>
      </c>
      <c r="E17" s="134">
        <v>1</v>
      </c>
      <c r="F17" s="135">
        <v>0</v>
      </c>
      <c r="G17" s="136">
        <f t="shared" si="0"/>
        <v>0</v>
      </c>
      <c r="H17" s="136"/>
      <c r="K17" s="139"/>
      <c r="L17" s="140"/>
      <c r="M17" s="133"/>
      <c r="N17" s="134"/>
      <c r="O17" s="135"/>
      <c r="P17" s="136"/>
      <c r="Q17" s="136"/>
      <c r="R17" s="74"/>
      <c r="S17" s="73"/>
      <c r="T17" s="139"/>
      <c r="U17" s="140"/>
      <c r="V17" s="133"/>
      <c r="W17" s="134"/>
      <c r="X17" s="135"/>
      <c r="Y17" s="136"/>
      <c r="Z17" s="136"/>
      <c r="AA17" s="73"/>
      <c r="AC17" s="139"/>
      <c r="AD17" s="140"/>
      <c r="AE17" s="133"/>
      <c r="AF17" s="134"/>
      <c r="AG17" s="135"/>
      <c r="AH17" s="136"/>
      <c r="AI17" s="136"/>
      <c r="AL17" s="139"/>
      <c r="AM17" s="140"/>
      <c r="AN17" s="133"/>
      <c r="AO17" s="134"/>
      <c r="AP17" s="135"/>
      <c r="AQ17" s="136"/>
      <c r="AR17" s="136"/>
      <c r="AU17" s="139"/>
      <c r="AV17" s="140"/>
      <c r="AW17" s="133"/>
      <c r="AX17" s="134"/>
      <c r="AY17" s="135"/>
      <c r="AZ17" s="136"/>
      <c r="BA17" s="136"/>
      <c r="BD17" s="139"/>
      <c r="BE17" s="140"/>
      <c r="BF17" s="133"/>
      <c r="BG17" s="134"/>
      <c r="BH17" s="135"/>
      <c r="BI17" s="136"/>
      <c r="BJ17" s="136"/>
      <c r="BM17" s="139"/>
      <c r="BN17" s="140"/>
      <c r="BO17" s="133"/>
      <c r="BP17" s="134"/>
      <c r="BQ17" s="135"/>
      <c r="BR17" s="136"/>
      <c r="BS17" s="136"/>
      <c r="BV17" s="139"/>
      <c r="BW17" s="140"/>
      <c r="BX17" s="133"/>
      <c r="BY17" s="134"/>
      <c r="BZ17" s="135"/>
      <c r="CA17" s="136"/>
      <c r="CB17" s="136"/>
      <c r="CE17" s="139"/>
      <c r="CF17" s="140"/>
      <c r="CG17" s="133"/>
      <c r="CH17" s="134"/>
      <c r="CI17" s="135"/>
      <c r="CJ17" s="136"/>
      <c r="CK17" s="136"/>
      <c r="CN17" s="139"/>
      <c r="CO17" s="140"/>
      <c r="CP17" s="133"/>
      <c r="CQ17" s="134"/>
      <c r="CR17" s="135"/>
      <c r="CS17" s="136"/>
      <c r="CT17" s="136"/>
      <c r="CW17" s="139"/>
      <c r="CX17" s="140"/>
      <c r="CY17" s="133"/>
      <c r="CZ17" s="134"/>
      <c r="DA17" s="135"/>
      <c r="DB17" s="136"/>
      <c r="DC17" s="136"/>
      <c r="DF17" s="139"/>
      <c r="DG17" s="140"/>
      <c r="DH17" s="133"/>
      <c r="DI17" s="134"/>
      <c r="DJ17" s="135"/>
      <c r="DK17" s="136"/>
      <c r="DL17" s="136"/>
      <c r="DO17" s="139"/>
      <c r="DP17" s="140"/>
      <c r="DQ17" s="133"/>
      <c r="DR17" s="134"/>
      <c r="DS17" s="135"/>
      <c r="DT17" s="136"/>
      <c r="DU17" s="136"/>
      <c r="DX17" s="139"/>
      <c r="DY17" s="140"/>
      <c r="DZ17" s="133"/>
      <c r="EA17" s="134"/>
      <c r="EB17" s="135"/>
      <c r="EC17" s="136"/>
      <c r="ED17" s="136"/>
      <c r="EG17" s="139"/>
      <c r="EH17" s="140"/>
      <c r="EI17" s="133"/>
      <c r="EJ17" s="134"/>
      <c r="EK17" s="135"/>
      <c r="EL17" s="136"/>
      <c r="EM17" s="136"/>
      <c r="EP17" s="139"/>
      <c r="EQ17" s="140"/>
      <c r="ER17" s="133"/>
      <c r="ES17" s="134"/>
      <c r="ET17" s="135"/>
      <c r="EU17" s="136"/>
      <c r="EV17" s="136"/>
      <c r="EY17" s="139"/>
      <c r="EZ17" s="140"/>
      <c r="FA17" s="133"/>
      <c r="FB17" s="134"/>
      <c r="FC17" s="135"/>
      <c r="FD17" s="136"/>
      <c r="FE17" s="136"/>
      <c r="FH17" s="139"/>
      <c r="FI17" s="140"/>
      <c r="FJ17" s="133"/>
      <c r="FK17" s="134"/>
      <c r="FL17" s="135"/>
      <c r="FM17" s="136"/>
      <c r="FN17" s="136"/>
      <c r="FO17" s="53"/>
      <c r="FP17" s="53"/>
      <c r="FQ17" s="139"/>
      <c r="FR17" s="140"/>
      <c r="FS17" s="133"/>
      <c r="FT17" s="134"/>
      <c r="FU17" s="135"/>
      <c r="FV17" s="136"/>
      <c r="FW17" s="136"/>
      <c r="FZ17" s="139"/>
      <c r="GA17" s="140"/>
      <c r="GB17" s="133"/>
      <c r="GC17" s="134"/>
      <c r="GD17" s="135"/>
      <c r="GE17" s="136"/>
      <c r="GF17" s="136"/>
      <c r="GI17" s="139"/>
      <c r="GJ17" s="140"/>
      <c r="GK17" s="133"/>
      <c r="GL17" s="134"/>
      <c r="GM17" s="135"/>
      <c r="GN17" s="136"/>
      <c r="GO17" s="136"/>
      <c r="GR17" s="139"/>
      <c r="GS17" s="140"/>
      <c r="GT17" s="133"/>
      <c r="GU17" s="134"/>
      <c r="GV17" s="135"/>
      <c r="GW17" s="136"/>
      <c r="GX17" s="136"/>
      <c r="GY17" s="53"/>
      <c r="GZ17" s="53"/>
      <c r="HA17" s="139"/>
      <c r="HB17" s="140"/>
      <c r="HC17" s="133"/>
      <c r="HD17" s="134"/>
      <c r="HE17" s="135"/>
      <c r="HF17" s="136"/>
      <c r="HG17" s="136"/>
      <c r="HJ17" s="139"/>
      <c r="HK17" s="140"/>
      <c r="HL17" s="133"/>
      <c r="HM17" s="134"/>
      <c r="HN17" s="135"/>
      <c r="HO17" s="136"/>
      <c r="HP17" s="136"/>
      <c r="HS17" s="139"/>
      <c r="HT17" s="140"/>
      <c r="HU17" s="133"/>
      <c r="HV17" s="134"/>
      <c r="HW17" s="135"/>
      <c r="HX17" s="136"/>
      <c r="HY17" s="136"/>
      <c r="IB17" s="139"/>
      <c r="IC17" s="140"/>
      <c r="ID17" s="133"/>
      <c r="IE17" s="134"/>
      <c r="IF17" s="135"/>
      <c r="IG17" s="136"/>
      <c r="IH17" s="136"/>
      <c r="II17" s="53"/>
      <c r="IJ17" s="53"/>
      <c r="IK17" s="139"/>
      <c r="IL17" s="140"/>
      <c r="IM17" s="133"/>
      <c r="IN17" s="134"/>
      <c r="IO17" s="135"/>
      <c r="IP17" s="136"/>
      <c r="IQ17" s="136"/>
      <c r="IT17" s="139"/>
      <c r="IU17" s="140"/>
      <c r="IV17" s="133"/>
      <c r="IW17" s="134"/>
      <c r="IX17" s="135"/>
      <c r="IY17" s="136"/>
      <c r="IZ17" s="136"/>
      <c r="JC17" s="139"/>
      <c r="JD17" s="140"/>
      <c r="JE17" s="133"/>
      <c r="JF17" s="134"/>
      <c r="JG17" s="135"/>
      <c r="JH17" s="136"/>
      <c r="JI17" s="136"/>
      <c r="JL17" s="139"/>
      <c r="JM17" s="140"/>
      <c r="JN17" s="133"/>
      <c r="JO17" s="134"/>
      <c r="JP17" s="135"/>
      <c r="JQ17" s="136"/>
      <c r="JR17" s="136"/>
    </row>
    <row r="18" spans="2:278" ht="16.5" thickTop="1" thickBot="1">
      <c r="B18" s="141" t="s">
        <v>143</v>
      </c>
      <c r="C18" s="142" t="s">
        <v>144</v>
      </c>
      <c r="D18" s="143"/>
      <c r="E18" s="144"/>
      <c r="F18" s="145"/>
      <c r="G18" s="146"/>
      <c r="H18" s="146"/>
      <c r="K18" s="141"/>
      <c r="L18" s="142"/>
      <c r="M18" s="143"/>
      <c r="N18" s="144"/>
      <c r="O18" s="145"/>
      <c r="P18" s="146"/>
      <c r="Q18" s="146"/>
      <c r="R18" s="74"/>
      <c r="S18" s="73"/>
      <c r="T18" s="141"/>
      <c r="U18" s="142"/>
      <c r="V18" s="143"/>
      <c r="W18" s="144"/>
      <c r="X18" s="145"/>
      <c r="Y18" s="146"/>
      <c r="Z18" s="146"/>
      <c r="AA18" s="73"/>
      <c r="AC18" s="141"/>
      <c r="AD18" s="142"/>
      <c r="AE18" s="143"/>
      <c r="AF18" s="144"/>
      <c r="AG18" s="145"/>
      <c r="AH18" s="146"/>
      <c r="AI18" s="146"/>
      <c r="AL18" s="141"/>
      <c r="AM18" s="142"/>
      <c r="AN18" s="143"/>
      <c r="AO18" s="144"/>
      <c r="AP18" s="145"/>
      <c r="AQ18" s="146"/>
      <c r="AR18" s="146"/>
      <c r="AU18" s="141"/>
      <c r="AV18" s="142"/>
      <c r="AW18" s="143"/>
      <c r="AX18" s="144"/>
      <c r="AY18" s="145"/>
      <c r="AZ18" s="146"/>
      <c r="BA18" s="146"/>
      <c r="BD18" s="141"/>
      <c r="BE18" s="142"/>
      <c r="BF18" s="143"/>
      <c r="BG18" s="144"/>
      <c r="BH18" s="145"/>
      <c r="BI18" s="146"/>
      <c r="BJ18" s="146"/>
      <c r="BM18" s="141"/>
      <c r="BN18" s="142"/>
      <c r="BO18" s="143"/>
      <c r="BP18" s="144"/>
      <c r="BQ18" s="145"/>
      <c r="BR18" s="146"/>
      <c r="BS18" s="146"/>
      <c r="BV18" s="141"/>
      <c r="BW18" s="142"/>
      <c r="BX18" s="143"/>
      <c r="BY18" s="144"/>
      <c r="BZ18" s="145"/>
      <c r="CA18" s="146"/>
      <c r="CB18" s="146"/>
      <c r="CE18" s="141"/>
      <c r="CF18" s="142"/>
      <c r="CG18" s="143"/>
      <c r="CH18" s="144"/>
      <c r="CI18" s="145"/>
      <c r="CJ18" s="146"/>
      <c r="CK18" s="146"/>
      <c r="CN18" s="141"/>
      <c r="CO18" s="142"/>
      <c r="CP18" s="143"/>
      <c r="CQ18" s="144"/>
      <c r="CR18" s="145"/>
      <c r="CS18" s="146"/>
      <c r="CT18" s="146"/>
      <c r="CW18" s="141"/>
      <c r="CX18" s="142"/>
      <c r="CY18" s="143"/>
      <c r="CZ18" s="144"/>
      <c r="DA18" s="145"/>
      <c r="DB18" s="146"/>
      <c r="DC18" s="146"/>
      <c r="DF18" s="141"/>
      <c r="DG18" s="142"/>
      <c r="DH18" s="143"/>
      <c r="DI18" s="144"/>
      <c r="DJ18" s="145"/>
      <c r="DK18" s="146"/>
      <c r="DL18" s="146"/>
      <c r="DO18" s="141"/>
      <c r="DP18" s="142"/>
      <c r="DQ18" s="143"/>
      <c r="DR18" s="144"/>
      <c r="DS18" s="145"/>
      <c r="DT18" s="146"/>
      <c r="DU18" s="146"/>
      <c r="DX18" s="141"/>
      <c r="DY18" s="142"/>
      <c r="DZ18" s="143"/>
      <c r="EA18" s="144"/>
      <c r="EB18" s="145"/>
      <c r="EC18" s="146"/>
      <c r="ED18" s="146"/>
      <c r="EG18" s="141"/>
      <c r="EH18" s="142"/>
      <c r="EI18" s="143"/>
      <c r="EJ18" s="144"/>
      <c r="EK18" s="145"/>
      <c r="EL18" s="146"/>
      <c r="EM18" s="146"/>
      <c r="EP18" s="141"/>
      <c r="EQ18" s="142"/>
      <c r="ER18" s="143"/>
      <c r="ES18" s="144"/>
      <c r="ET18" s="145"/>
      <c r="EU18" s="146"/>
      <c r="EV18" s="146"/>
      <c r="EY18" s="141"/>
      <c r="EZ18" s="142"/>
      <c r="FA18" s="143"/>
      <c r="FB18" s="144"/>
      <c r="FC18" s="145"/>
      <c r="FD18" s="146"/>
      <c r="FE18" s="146"/>
      <c r="FH18" s="141"/>
      <c r="FI18" s="142"/>
      <c r="FJ18" s="143"/>
      <c r="FK18" s="144"/>
      <c r="FL18" s="145"/>
      <c r="FM18" s="146"/>
      <c r="FN18" s="146"/>
      <c r="FO18" s="53"/>
      <c r="FP18" s="53"/>
      <c r="FQ18" s="141"/>
      <c r="FR18" s="142"/>
      <c r="FS18" s="143"/>
      <c r="FT18" s="144"/>
      <c r="FU18" s="145"/>
      <c r="FV18" s="146"/>
      <c r="FW18" s="146"/>
      <c r="FZ18" s="141"/>
      <c r="GA18" s="142"/>
      <c r="GB18" s="143"/>
      <c r="GC18" s="144"/>
      <c r="GD18" s="145"/>
      <c r="GE18" s="146"/>
      <c r="GF18" s="146"/>
      <c r="GI18" s="141"/>
      <c r="GJ18" s="142"/>
      <c r="GK18" s="143"/>
      <c r="GL18" s="144"/>
      <c r="GM18" s="145"/>
      <c r="GN18" s="146"/>
      <c r="GO18" s="146"/>
      <c r="GR18" s="141"/>
      <c r="GS18" s="142"/>
      <c r="GT18" s="143"/>
      <c r="GU18" s="144"/>
      <c r="GV18" s="145"/>
      <c r="GW18" s="146"/>
      <c r="GX18" s="146"/>
      <c r="GY18" s="53"/>
      <c r="GZ18" s="53"/>
      <c r="HA18" s="141"/>
      <c r="HB18" s="142"/>
      <c r="HC18" s="143"/>
      <c r="HD18" s="144"/>
      <c r="HE18" s="145"/>
      <c r="HF18" s="146"/>
      <c r="HG18" s="146"/>
      <c r="HJ18" s="141"/>
      <c r="HK18" s="142"/>
      <c r="HL18" s="143"/>
      <c r="HM18" s="144"/>
      <c r="HN18" s="145"/>
      <c r="HO18" s="146"/>
      <c r="HP18" s="146"/>
      <c r="HS18" s="141"/>
      <c r="HT18" s="142"/>
      <c r="HU18" s="143"/>
      <c r="HV18" s="144"/>
      <c r="HW18" s="145"/>
      <c r="HX18" s="146"/>
      <c r="HY18" s="146"/>
      <c r="IB18" s="141"/>
      <c r="IC18" s="142"/>
      <c r="ID18" s="143"/>
      <c r="IE18" s="144"/>
      <c r="IF18" s="145"/>
      <c r="IG18" s="146"/>
      <c r="IH18" s="146"/>
      <c r="II18" s="53"/>
      <c r="IJ18" s="53"/>
      <c r="IK18" s="141"/>
      <c r="IL18" s="142"/>
      <c r="IM18" s="143"/>
      <c r="IN18" s="144"/>
      <c r="IO18" s="145"/>
      <c r="IP18" s="146"/>
      <c r="IQ18" s="146"/>
      <c r="IT18" s="141"/>
      <c r="IU18" s="142"/>
      <c r="IV18" s="143"/>
      <c r="IW18" s="144"/>
      <c r="IX18" s="145"/>
      <c r="IY18" s="146"/>
      <c r="IZ18" s="146"/>
      <c r="JC18" s="141"/>
      <c r="JD18" s="142"/>
      <c r="JE18" s="143"/>
      <c r="JF18" s="144"/>
      <c r="JG18" s="145"/>
      <c r="JH18" s="146"/>
      <c r="JI18" s="146"/>
      <c r="JL18" s="141"/>
      <c r="JM18" s="142"/>
      <c r="JN18" s="143"/>
      <c r="JO18" s="144"/>
      <c r="JP18" s="145"/>
      <c r="JQ18" s="146"/>
      <c r="JR18" s="146"/>
    </row>
    <row r="19" spans="2:278" ht="31.5" thickTop="1" thickBot="1">
      <c r="B19" s="147">
        <v>2.1</v>
      </c>
      <c r="C19" s="148" t="s">
        <v>145</v>
      </c>
      <c r="D19" s="149" t="s">
        <v>110</v>
      </c>
      <c r="E19" s="150">
        <v>10</v>
      </c>
      <c r="F19" s="135">
        <v>0</v>
      </c>
      <c r="G19" s="136">
        <f t="shared" si="0"/>
        <v>0</v>
      </c>
      <c r="H19" s="136"/>
      <c r="K19" s="147"/>
      <c r="L19" s="148"/>
      <c r="M19" s="149"/>
      <c r="N19" s="150"/>
      <c r="O19" s="135"/>
      <c r="P19" s="136"/>
      <c r="Q19" s="136"/>
      <c r="R19" s="74"/>
      <c r="S19" s="73"/>
      <c r="T19" s="147"/>
      <c r="U19" s="148"/>
      <c r="V19" s="149"/>
      <c r="W19" s="150"/>
      <c r="X19" s="135"/>
      <c r="Y19" s="136"/>
      <c r="Z19" s="136"/>
      <c r="AA19" s="73"/>
      <c r="AC19" s="147"/>
      <c r="AD19" s="148"/>
      <c r="AE19" s="149"/>
      <c r="AF19" s="150"/>
      <c r="AG19" s="135"/>
      <c r="AH19" s="136"/>
      <c r="AI19" s="136"/>
      <c r="AL19" s="147"/>
      <c r="AM19" s="148"/>
      <c r="AN19" s="149"/>
      <c r="AO19" s="150"/>
      <c r="AP19" s="135"/>
      <c r="AQ19" s="136"/>
      <c r="AR19" s="136"/>
      <c r="AU19" s="147"/>
      <c r="AV19" s="148"/>
      <c r="AW19" s="149"/>
      <c r="AX19" s="150"/>
      <c r="AY19" s="135"/>
      <c r="AZ19" s="136"/>
      <c r="BA19" s="136"/>
      <c r="BD19" s="147"/>
      <c r="BE19" s="148"/>
      <c r="BF19" s="149"/>
      <c r="BG19" s="150"/>
      <c r="BH19" s="135"/>
      <c r="BI19" s="136"/>
      <c r="BJ19" s="136"/>
      <c r="BM19" s="147"/>
      <c r="BN19" s="148"/>
      <c r="BO19" s="149"/>
      <c r="BP19" s="150"/>
      <c r="BQ19" s="135"/>
      <c r="BR19" s="136"/>
      <c r="BS19" s="136"/>
      <c r="BV19" s="147"/>
      <c r="BW19" s="148"/>
      <c r="BX19" s="149"/>
      <c r="BY19" s="150"/>
      <c r="BZ19" s="135"/>
      <c r="CA19" s="136"/>
      <c r="CB19" s="136"/>
      <c r="CE19" s="147"/>
      <c r="CF19" s="148"/>
      <c r="CG19" s="149"/>
      <c r="CH19" s="150"/>
      <c r="CI19" s="135"/>
      <c r="CJ19" s="136"/>
      <c r="CK19" s="136"/>
      <c r="CN19" s="147"/>
      <c r="CO19" s="148"/>
      <c r="CP19" s="149"/>
      <c r="CQ19" s="150"/>
      <c r="CR19" s="135"/>
      <c r="CS19" s="136"/>
      <c r="CT19" s="136"/>
      <c r="CW19" s="147"/>
      <c r="CX19" s="148"/>
      <c r="CY19" s="149"/>
      <c r="CZ19" s="150"/>
      <c r="DA19" s="135"/>
      <c r="DB19" s="136"/>
      <c r="DC19" s="136"/>
      <c r="DF19" s="147"/>
      <c r="DG19" s="148"/>
      <c r="DH19" s="149"/>
      <c r="DI19" s="150"/>
      <c r="DJ19" s="135"/>
      <c r="DK19" s="136"/>
      <c r="DL19" s="136"/>
      <c r="DO19" s="147"/>
      <c r="DP19" s="148"/>
      <c r="DQ19" s="149"/>
      <c r="DR19" s="150"/>
      <c r="DS19" s="135"/>
      <c r="DT19" s="136"/>
      <c r="DU19" s="136"/>
      <c r="DX19" s="147"/>
      <c r="DY19" s="148"/>
      <c r="DZ19" s="149"/>
      <c r="EA19" s="150"/>
      <c r="EB19" s="135"/>
      <c r="EC19" s="136"/>
      <c r="ED19" s="136"/>
      <c r="EG19" s="147"/>
      <c r="EH19" s="148"/>
      <c r="EI19" s="149"/>
      <c r="EJ19" s="150"/>
      <c r="EK19" s="135"/>
      <c r="EL19" s="136"/>
      <c r="EM19" s="136"/>
      <c r="EP19" s="147"/>
      <c r="EQ19" s="148"/>
      <c r="ER19" s="149"/>
      <c r="ES19" s="150"/>
      <c r="ET19" s="135"/>
      <c r="EU19" s="136"/>
      <c r="EV19" s="136"/>
      <c r="EY19" s="147"/>
      <c r="EZ19" s="148"/>
      <c r="FA19" s="149"/>
      <c r="FB19" s="150"/>
      <c r="FC19" s="135"/>
      <c r="FD19" s="136"/>
      <c r="FE19" s="136"/>
      <c r="FH19" s="147"/>
      <c r="FI19" s="148"/>
      <c r="FJ19" s="149"/>
      <c r="FK19" s="150"/>
      <c r="FL19" s="135"/>
      <c r="FM19" s="136"/>
      <c r="FN19" s="136"/>
      <c r="FO19" s="53"/>
      <c r="FP19" s="53"/>
      <c r="FQ19" s="147"/>
      <c r="FR19" s="148"/>
      <c r="FS19" s="149"/>
      <c r="FT19" s="150"/>
      <c r="FU19" s="135"/>
      <c r="FV19" s="136"/>
      <c r="FW19" s="136"/>
      <c r="FZ19" s="147"/>
      <c r="GA19" s="148"/>
      <c r="GB19" s="149"/>
      <c r="GC19" s="150"/>
      <c r="GD19" s="135"/>
      <c r="GE19" s="136"/>
      <c r="GF19" s="136"/>
      <c r="GI19" s="147"/>
      <c r="GJ19" s="148"/>
      <c r="GK19" s="149"/>
      <c r="GL19" s="150"/>
      <c r="GM19" s="135"/>
      <c r="GN19" s="136"/>
      <c r="GO19" s="136"/>
      <c r="GR19" s="147"/>
      <c r="GS19" s="148"/>
      <c r="GT19" s="149"/>
      <c r="GU19" s="150"/>
      <c r="GV19" s="135"/>
      <c r="GW19" s="136"/>
      <c r="GX19" s="136"/>
      <c r="GY19" s="53"/>
      <c r="GZ19" s="53"/>
      <c r="HA19" s="147"/>
      <c r="HB19" s="148"/>
      <c r="HC19" s="149"/>
      <c r="HD19" s="150"/>
      <c r="HE19" s="135"/>
      <c r="HF19" s="136"/>
      <c r="HG19" s="136"/>
      <c r="HJ19" s="147"/>
      <c r="HK19" s="148"/>
      <c r="HL19" s="149"/>
      <c r="HM19" s="150"/>
      <c r="HN19" s="135"/>
      <c r="HO19" s="136"/>
      <c r="HP19" s="136"/>
      <c r="HS19" s="147"/>
      <c r="HT19" s="148"/>
      <c r="HU19" s="149"/>
      <c r="HV19" s="150"/>
      <c r="HW19" s="135"/>
      <c r="HX19" s="136"/>
      <c r="HY19" s="136"/>
      <c r="IB19" s="147"/>
      <c r="IC19" s="148"/>
      <c r="ID19" s="149"/>
      <c r="IE19" s="150"/>
      <c r="IF19" s="135"/>
      <c r="IG19" s="136"/>
      <c r="IH19" s="136"/>
      <c r="II19" s="53"/>
      <c r="IJ19" s="53"/>
      <c r="IK19" s="147"/>
      <c r="IL19" s="148"/>
      <c r="IM19" s="149"/>
      <c r="IN19" s="150"/>
      <c r="IO19" s="135"/>
      <c r="IP19" s="136"/>
      <c r="IQ19" s="136"/>
      <c r="IT19" s="147"/>
      <c r="IU19" s="148"/>
      <c r="IV19" s="149"/>
      <c r="IW19" s="150"/>
      <c r="IX19" s="135"/>
      <c r="IY19" s="136"/>
      <c r="IZ19" s="136"/>
      <c r="JC19" s="147"/>
      <c r="JD19" s="148"/>
      <c r="JE19" s="149"/>
      <c r="JF19" s="150"/>
      <c r="JG19" s="135"/>
      <c r="JH19" s="136"/>
      <c r="JI19" s="136"/>
      <c r="JL19" s="147"/>
      <c r="JM19" s="148"/>
      <c r="JN19" s="149"/>
      <c r="JO19" s="150"/>
      <c r="JP19" s="135"/>
      <c r="JQ19" s="136"/>
      <c r="JR19" s="136"/>
    </row>
    <row r="20" spans="2:278" ht="16.5" thickTop="1" thickBot="1">
      <c r="B20" s="147">
        <v>2.2000000000000002</v>
      </c>
      <c r="C20" s="148" t="s">
        <v>146</v>
      </c>
      <c r="D20" s="149" t="s">
        <v>112</v>
      </c>
      <c r="E20" s="150">
        <v>30</v>
      </c>
      <c r="F20" s="135">
        <v>0</v>
      </c>
      <c r="G20" s="136">
        <f t="shared" si="0"/>
        <v>0</v>
      </c>
      <c r="H20" s="136"/>
      <c r="K20" s="147"/>
      <c r="L20" s="148"/>
      <c r="M20" s="149"/>
      <c r="N20" s="150"/>
      <c r="O20" s="135"/>
      <c r="P20" s="136"/>
      <c r="Q20" s="136"/>
      <c r="R20" s="74"/>
      <c r="S20" s="73"/>
      <c r="T20" s="147"/>
      <c r="U20" s="148"/>
      <c r="V20" s="149"/>
      <c r="W20" s="150"/>
      <c r="X20" s="135"/>
      <c r="Y20" s="136"/>
      <c r="Z20" s="136"/>
      <c r="AA20" s="73"/>
      <c r="AC20" s="147"/>
      <c r="AD20" s="148"/>
      <c r="AE20" s="149"/>
      <c r="AF20" s="150"/>
      <c r="AG20" s="135"/>
      <c r="AH20" s="136"/>
      <c r="AI20" s="136"/>
      <c r="AL20" s="147"/>
      <c r="AM20" s="148"/>
      <c r="AN20" s="149"/>
      <c r="AO20" s="150"/>
      <c r="AP20" s="135"/>
      <c r="AQ20" s="136"/>
      <c r="AR20" s="136"/>
      <c r="AU20" s="147"/>
      <c r="AV20" s="148"/>
      <c r="AW20" s="149"/>
      <c r="AX20" s="150"/>
      <c r="AY20" s="135"/>
      <c r="AZ20" s="136"/>
      <c r="BA20" s="136"/>
      <c r="BD20" s="147"/>
      <c r="BE20" s="148"/>
      <c r="BF20" s="149"/>
      <c r="BG20" s="150"/>
      <c r="BH20" s="135"/>
      <c r="BI20" s="136"/>
      <c r="BJ20" s="136"/>
      <c r="BM20" s="147"/>
      <c r="BN20" s="148"/>
      <c r="BO20" s="149"/>
      <c r="BP20" s="150"/>
      <c r="BQ20" s="135"/>
      <c r="BR20" s="136"/>
      <c r="BS20" s="136"/>
      <c r="BV20" s="147"/>
      <c r="BW20" s="148"/>
      <c r="BX20" s="149"/>
      <c r="BY20" s="150"/>
      <c r="BZ20" s="135"/>
      <c r="CA20" s="136"/>
      <c r="CB20" s="136"/>
      <c r="CE20" s="147"/>
      <c r="CF20" s="148"/>
      <c r="CG20" s="149"/>
      <c r="CH20" s="150"/>
      <c r="CI20" s="135"/>
      <c r="CJ20" s="136"/>
      <c r="CK20" s="136"/>
      <c r="CN20" s="147"/>
      <c r="CO20" s="148"/>
      <c r="CP20" s="149"/>
      <c r="CQ20" s="150"/>
      <c r="CR20" s="135"/>
      <c r="CS20" s="136"/>
      <c r="CT20" s="136"/>
      <c r="CW20" s="147"/>
      <c r="CX20" s="148"/>
      <c r="CY20" s="149"/>
      <c r="CZ20" s="150"/>
      <c r="DA20" s="135"/>
      <c r="DB20" s="136"/>
      <c r="DC20" s="136"/>
      <c r="DF20" s="147"/>
      <c r="DG20" s="148"/>
      <c r="DH20" s="149"/>
      <c r="DI20" s="150"/>
      <c r="DJ20" s="135"/>
      <c r="DK20" s="136"/>
      <c r="DL20" s="136"/>
      <c r="DO20" s="147"/>
      <c r="DP20" s="148"/>
      <c r="DQ20" s="149"/>
      <c r="DR20" s="150"/>
      <c r="DS20" s="135"/>
      <c r="DT20" s="136"/>
      <c r="DU20" s="136"/>
      <c r="DX20" s="147"/>
      <c r="DY20" s="148"/>
      <c r="DZ20" s="149"/>
      <c r="EA20" s="150"/>
      <c r="EB20" s="135"/>
      <c r="EC20" s="136"/>
      <c r="ED20" s="136"/>
      <c r="EG20" s="147"/>
      <c r="EH20" s="148"/>
      <c r="EI20" s="149"/>
      <c r="EJ20" s="150"/>
      <c r="EK20" s="135"/>
      <c r="EL20" s="136"/>
      <c r="EM20" s="136"/>
      <c r="EP20" s="147"/>
      <c r="EQ20" s="148"/>
      <c r="ER20" s="149"/>
      <c r="ES20" s="150"/>
      <c r="ET20" s="135"/>
      <c r="EU20" s="136"/>
      <c r="EV20" s="136"/>
      <c r="EY20" s="147"/>
      <c r="EZ20" s="148"/>
      <c r="FA20" s="149"/>
      <c r="FB20" s="150"/>
      <c r="FC20" s="135"/>
      <c r="FD20" s="136"/>
      <c r="FE20" s="136"/>
      <c r="FH20" s="147"/>
      <c r="FI20" s="148"/>
      <c r="FJ20" s="149"/>
      <c r="FK20" s="150"/>
      <c r="FL20" s="135"/>
      <c r="FM20" s="136"/>
      <c r="FN20" s="136"/>
      <c r="FO20" s="53"/>
      <c r="FP20" s="53"/>
      <c r="FQ20" s="147"/>
      <c r="FR20" s="148"/>
      <c r="FS20" s="149"/>
      <c r="FT20" s="150"/>
      <c r="FU20" s="135"/>
      <c r="FV20" s="136"/>
      <c r="FW20" s="136"/>
      <c r="FZ20" s="147"/>
      <c r="GA20" s="148"/>
      <c r="GB20" s="149"/>
      <c r="GC20" s="150"/>
      <c r="GD20" s="135"/>
      <c r="GE20" s="136"/>
      <c r="GF20" s="136"/>
      <c r="GI20" s="147"/>
      <c r="GJ20" s="148"/>
      <c r="GK20" s="149"/>
      <c r="GL20" s="150"/>
      <c r="GM20" s="135"/>
      <c r="GN20" s="136"/>
      <c r="GO20" s="136"/>
      <c r="GR20" s="147"/>
      <c r="GS20" s="148"/>
      <c r="GT20" s="149"/>
      <c r="GU20" s="150"/>
      <c r="GV20" s="135"/>
      <c r="GW20" s="136"/>
      <c r="GX20" s="136"/>
      <c r="GY20" s="53"/>
      <c r="GZ20" s="53"/>
      <c r="HA20" s="147"/>
      <c r="HB20" s="148"/>
      <c r="HC20" s="149"/>
      <c r="HD20" s="150"/>
      <c r="HE20" s="135"/>
      <c r="HF20" s="136"/>
      <c r="HG20" s="136"/>
      <c r="HJ20" s="147"/>
      <c r="HK20" s="148"/>
      <c r="HL20" s="149"/>
      <c r="HM20" s="150"/>
      <c r="HN20" s="135"/>
      <c r="HO20" s="136"/>
      <c r="HP20" s="136"/>
      <c r="HS20" s="147"/>
      <c r="HT20" s="148"/>
      <c r="HU20" s="149"/>
      <c r="HV20" s="150"/>
      <c r="HW20" s="135"/>
      <c r="HX20" s="136"/>
      <c r="HY20" s="136"/>
      <c r="IB20" s="147"/>
      <c r="IC20" s="148"/>
      <c r="ID20" s="149"/>
      <c r="IE20" s="150"/>
      <c r="IF20" s="135"/>
      <c r="IG20" s="136"/>
      <c r="IH20" s="136"/>
      <c r="II20" s="53"/>
      <c r="IJ20" s="53"/>
      <c r="IK20" s="147"/>
      <c r="IL20" s="148"/>
      <c r="IM20" s="149"/>
      <c r="IN20" s="150"/>
      <c r="IO20" s="135"/>
      <c r="IP20" s="136"/>
      <c r="IQ20" s="136"/>
      <c r="IT20" s="147"/>
      <c r="IU20" s="148"/>
      <c r="IV20" s="149"/>
      <c r="IW20" s="150"/>
      <c r="IX20" s="135"/>
      <c r="IY20" s="136"/>
      <c r="IZ20" s="136"/>
      <c r="JC20" s="147"/>
      <c r="JD20" s="148"/>
      <c r="JE20" s="149"/>
      <c r="JF20" s="150"/>
      <c r="JG20" s="135"/>
      <c r="JH20" s="136"/>
      <c r="JI20" s="136"/>
      <c r="JL20" s="147"/>
      <c r="JM20" s="148"/>
      <c r="JN20" s="149"/>
      <c r="JO20" s="150"/>
      <c r="JP20" s="135"/>
      <c r="JQ20" s="136"/>
      <c r="JR20" s="136"/>
    </row>
    <row r="21" spans="2:278" ht="16.5" thickTop="1" thickBot="1">
      <c r="B21" s="141" t="s">
        <v>147</v>
      </c>
      <c r="C21" s="142" t="s">
        <v>148</v>
      </c>
      <c r="D21" s="143"/>
      <c r="E21" s="144"/>
      <c r="F21" s="145"/>
      <c r="G21" s="146"/>
      <c r="H21" s="146"/>
      <c r="K21" s="141"/>
      <c r="L21" s="142"/>
      <c r="M21" s="143"/>
      <c r="N21" s="144"/>
      <c r="O21" s="145"/>
      <c r="P21" s="146"/>
      <c r="Q21" s="146"/>
      <c r="R21" s="74"/>
      <c r="S21" s="73"/>
      <c r="T21" s="141"/>
      <c r="U21" s="142"/>
      <c r="V21" s="143"/>
      <c r="W21" s="144"/>
      <c r="X21" s="145"/>
      <c r="Y21" s="146"/>
      <c r="Z21" s="146"/>
      <c r="AA21" s="73"/>
      <c r="AC21" s="141"/>
      <c r="AD21" s="142"/>
      <c r="AE21" s="143"/>
      <c r="AF21" s="144"/>
      <c r="AG21" s="145"/>
      <c r="AH21" s="146"/>
      <c r="AI21" s="146"/>
      <c r="AL21" s="141"/>
      <c r="AM21" s="142"/>
      <c r="AN21" s="143"/>
      <c r="AO21" s="144"/>
      <c r="AP21" s="145"/>
      <c r="AQ21" s="146"/>
      <c r="AR21" s="146"/>
      <c r="AU21" s="141"/>
      <c r="AV21" s="142"/>
      <c r="AW21" s="143"/>
      <c r="AX21" s="144"/>
      <c r="AY21" s="145"/>
      <c r="AZ21" s="146"/>
      <c r="BA21" s="146"/>
      <c r="BD21" s="141"/>
      <c r="BE21" s="142"/>
      <c r="BF21" s="143"/>
      <c r="BG21" s="144"/>
      <c r="BH21" s="145"/>
      <c r="BI21" s="146"/>
      <c r="BJ21" s="146"/>
      <c r="BM21" s="141"/>
      <c r="BN21" s="142"/>
      <c r="BO21" s="143"/>
      <c r="BP21" s="144"/>
      <c r="BQ21" s="145"/>
      <c r="BR21" s="146"/>
      <c r="BS21" s="146"/>
      <c r="BV21" s="141"/>
      <c r="BW21" s="142"/>
      <c r="BX21" s="143"/>
      <c r="BY21" s="144"/>
      <c r="BZ21" s="145"/>
      <c r="CA21" s="146"/>
      <c r="CB21" s="146"/>
      <c r="CE21" s="141"/>
      <c r="CF21" s="142"/>
      <c r="CG21" s="143"/>
      <c r="CH21" s="144"/>
      <c r="CI21" s="145"/>
      <c r="CJ21" s="146"/>
      <c r="CK21" s="146"/>
      <c r="CN21" s="141"/>
      <c r="CO21" s="142"/>
      <c r="CP21" s="143"/>
      <c r="CQ21" s="144"/>
      <c r="CR21" s="145"/>
      <c r="CS21" s="146"/>
      <c r="CT21" s="146"/>
      <c r="CW21" s="141"/>
      <c r="CX21" s="142"/>
      <c r="CY21" s="143"/>
      <c r="CZ21" s="144"/>
      <c r="DA21" s="145"/>
      <c r="DB21" s="146"/>
      <c r="DC21" s="146"/>
      <c r="DF21" s="141"/>
      <c r="DG21" s="142"/>
      <c r="DH21" s="143"/>
      <c r="DI21" s="144"/>
      <c r="DJ21" s="145"/>
      <c r="DK21" s="146"/>
      <c r="DL21" s="146"/>
      <c r="DO21" s="141"/>
      <c r="DP21" s="142"/>
      <c r="DQ21" s="143"/>
      <c r="DR21" s="144"/>
      <c r="DS21" s="145"/>
      <c r="DT21" s="146"/>
      <c r="DU21" s="146"/>
      <c r="DX21" s="141"/>
      <c r="DY21" s="142"/>
      <c r="DZ21" s="143"/>
      <c r="EA21" s="144"/>
      <c r="EB21" s="145"/>
      <c r="EC21" s="146"/>
      <c r="ED21" s="146"/>
      <c r="EG21" s="141"/>
      <c r="EH21" s="142"/>
      <c r="EI21" s="143"/>
      <c r="EJ21" s="144"/>
      <c r="EK21" s="145"/>
      <c r="EL21" s="146"/>
      <c r="EM21" s="146"/>
      <c r="EP21" s="141"/>
      <c r="EQ21" s="142"/>
      <c r="ER21" s="143"/>
      <c r="ES21" s="144"/>
      <c r="ET21" s="145"/>
      <c r="EU21" s="146"/>
      <c r="EV21" s="146"/>
      <c r="EY21" s="141"/>
      <c r="EZ21" s="142"/>
      <c r="FA21" s="143"/>
      <c r="FB21" s="144"/>
      <c r="FC21" s="145"/>
      <c r="FD21" s="146"/>
      <c r="FE21" s="146"/>
      <c r="FH21" s="141"/>
      <c r="FI21" s="142"/>
      <c r="FJ21" s="143"/>
      <c r="FK21" s="144"/>
      <c r="FL21" s="145"/>
      <c r="FM21" s="146"/>
      <c r="FN21" s="146"/>
      <c r="FO21" s="53"/>
      <c r="FP21" s="53"/>
      <c r="FQ21" s="141"/>
      <c r="FR21" s="142"/>
      <c r="FS21" s="143"/>
      <c r="FT21" s="144"/>
      <c r="FU21" s="145"/>
      <c r="FV21" s="146"/>
      <c r="FW21" s="146"/>
      <c r="FZ21" s="141"/>
      <c r="GA21" s="142"/>
      <c r="GB21" s="143"/>
      <c r="GC21" s="144"/>
      <c r="GD21" s="145"/>
      <c r="GE21" s="146"/>
      <c r="GF21" s="146"/>
      <c r="GI21" s="141"/>
      <c r="GJ21" s="142"/>
      <c r="GK21" s="143"/>
      <c r="GL21" s="144"/>
      <c r="GM21" s="145"/>
      <c r="GN21" s="146"/>
      <c r="GO21" s="146"/>
      <c r="GR21" s="141"/>
      <c r="GS21" s="142"/>
      <c r="GT21" s="143"/>
      <c r="GU21" s="144"/>
      <c r="GV21" s="145"/>
      <c r="GW21" s="146"/>
      <c r="GX21" s="146"/>
      <c r="GY21" s="53"/>
      <c r="GZ21" s="53"/>
      <c r="HA21" s="141"/>
      <c r="HB21" s="142"/>
      <c r="HC21" s="143"/>
      <c r="HD21" s="144"/>
      <c r="HE21" s="145"/>
      <c r="HF21" s="146"/>
      <c r="HG21" s="146"/>
      <c r="HJ21" s="141"/>
      <c r="HK21" s="142"/>
      <c r="HL21" s="143"/>
      <c r="HM21" s="144"/>
      <c r="HN21" s="145"/>
      <c r="HO21" s="146"/>
      <c r="HP21" s="146"/>
      <c r="HS21" s="141"/>
      <c r="HT21" s="142"/>
      <c r="HU21" s="143"/>
      <c r="HV21" s="144"/>
      <c r="HW21" s="145"/>
      <c r="HX21" s="146"/>
      <c r="HY21" s="146"/>
      <c r="IB21" s="141"/>
      <c r="IC21" s="142"/>
      <c r="ID21" s="143"/>
      <c r="IE21" s="144"/>
      <c r="IF21" s="145"/>
      <c r="IG21" s="146"/>
      <c r="IH21" s="146"/>
      <c r="II21" s="53"/>
      <c r="IJ21" s="53"/>
      <c r="IK21" s="141"/>
      <c r="IL21" s="142"/>
      <c r="IM21" s="143"/>
      <c r="IN21" s="144"/>
      <c r="IO21" s="145"/>
      <c r="IP21" s="146"/>
      <c r="IQ21" s="146"/>
      <c r="IT21" s="141"/>
      <c r="IU21" s="142"/>
      <c r="IV21" s="143"/>
      <c r="IW21" s="144"/>
      <c r="IX21" s="145"/>
      <c r="IY21" s="146"/>
      <c r="IZ21" s="146"/>
      <c r="JC21" s="141"/>
      <c r="JD21" s="142"/>
      <c r="JE21" s="143"/>
      <c r="JF21" s="144"/>
      <c r="JG21" s="145"/>
      <c r="JH21" s="146"/>
      <c r="JI21" s="146"/>
      <c r="JL21" s="141"/>
      <c r="JM21" s="142"/>
      <c r="JN21" s="143"/>
      <c r="JO21" s="144"/>
      <c r="JP21" s="145"/>
      <c r="JQ21" s="146"/>
      <c r="JR21" s="146"/>
    </row>
    <row r="22" spans="2:278" ht="46.5" thickTop="1" thickBot="1">
      <c r="B22" s="147">
        <v>3.1</v>
      </c>
      <c r="C22" s="148" t="s">
        <v>149</v>
      </c>
      <c r="D22" s="151" t="s">
        <v>111</v>
      </c>
      <c r="E22" s="150">
        <v>35</v>
      </c>
      <c r="F22" s="135">
        <v>0</v>
      </c>
      <c r="G22" s="136">
        <f t="shared" si="0"/>
        <v>0</v>
      </c>
      <c r="H22" s="136"/>
      <c r="K22" s="147"/>
      <c r="L22" s="148"/>
      <c r="M22" s="151"/>
      <c r="N22" s="150"/>
      <c r="O22" s="135"/>
      <c r="P22" s="136"/>
      <c r="Q22" s="136"/>
      <c r="R22" s="74"/>
      <c r="S22" s="73"/>
      <c r="T22" s="147"/>
      <c r="U22" s="148"/>
      <c r="V22" s="151"/>
      <c r="W22" s="150"/>
      <c r="X22" s="135"/>
      <c r="Y22" s="136"/>
      <c r="Z22" s="136"/>
      <c r="AA22" s="73"/>
      <c r="AC22" s="147"/>
      <c r="AD22" s="148"/>
      <c r="AE22" s="151"/>
      <c r="AF22" s="150"/>
      <c r="AG22" s="135"/>
      <c r="AH22" s="136"/>
      <c r="AI22" s="136"/>
      <c r="AL22" s="147"/>
      <c r="AM22" s="148"/>
      <c r="AN22" s="151"/>
      <c r="AO22" s="150"/>
      <c r="AP22" s="135"/>
      <c r="AQ22" s="136"/>
      <c r="AR22" s="136"/>
      <c r="AU22" s="147"/>
      <c r="AV22" s="148"/>
      <c r="AW22" s="151"/>
      <c r="AX22" s="150"/>
      <c r="AY22" s="135"/>
      <c r="AZ22" s="136"/>
      <c r="BA22" s="136"/>
      <c r="BD22" s="147"/>
      <c r="BE22" s="148"/>
      <c r="BF22" s="151"/>
      <c r="BG22" s="150"/>
      <c r="BH22" s="135"/>
      <c r="BI22" s="136"/>
      <c r="BJ22" s="136"/>
      <c r="BM22" s="147"/>
      <c r="BN22" s="148"/>
      <c r="BO22" s="151"/>
      <c r="BP22" s="150"/>
      <c r="BQ22" s="135"/>
      <c r="BR22" s="136"/>
      <c r="BS22" s="136"/>
      <c r="BV22" s="147"/>
      <c r="BW22" s="148"/>
      <c r="BX22" s="151"/>
      <c r="BY22" s="150"/>
      <c r="BZ22" s="135"/>
      <c r="CA22" s="136"/>
      <c r="CB22" s="136"/>
      <c r="CE22" s="147"/>
      <c r="CF22" s="148"/>
      <c r="CG22" s="151"/>
      <c r="CH22" s="150"/>
      <c r="CI22" s="135"/>
      <c r="CJ22" s="136"/>
      <c r="CK22" s="136"/>
      <c r="CN22" s="147"/>
      <c r="CO22" s="148"/>
      <c r="CP22" s="151"/>
      <c r="CQ22" s="150"/>
      <c r="CR22" s="135"/>
      <c r="CS22" s="136"/>
      <c r="CT22" s="136"/>
      <c r="CW22" s="147"/>
      <c r="CX22" s="148"/>
      <c r="CY22" s="151"/>
      <c r="CZ22" s="150"/>
      <c r="DA22" s="135"/>
      <c r="DB22" s="136"/>
      <c r="DC22" s="136"/>
      <c r="DF22" s="147"/>
      <c r="DG22" s="148"/>
      <c r="DH22" s="151"/>
      <c r="DI22" s="150"/>
      <c r="DJ22" s="135"/>
      <c r="DK22" s="136"/>
      <c r="DL22" s="136"/>
      <c r="DO22" s="147"/>
      <c r="DP22" s="148"/>
      <c r="DQ22" s="151"/>
      <c r="DR22" s="150"/>
      <c r="DS22" s="135"/>
      <c r="DT22" s="136"/>
      <c r="DU22" s="136"/>
      <c r="DX22" s="147"/>
      <c r="DY22" s="148"/>
      <c r="DZ22" s="151"/>
      <c r="EA22" s="150"/>
      <c r="EB22" s="135"/>
      <c r="EC22" s="136"/>
      <c r="ED22" s="136"/>
      <c r="EG22" s="147"/>
      <c r="EH22" s="148"/>
      <c r="EI22" s="151"/>
      <c r="EJ22" s="150"/>
      <c r="EK22" s="135"/>
      <c r="EL22" s="136"/>
      <c r="EM22" s="136"/>
      <c r="EP22" s="147"/>
      <c r="EQ22" s="148"/>
      <c r="ER22" s="151"/>
      <c r="ES22" s="150"/>
      <c r="ET22" s="135"/>
      <c r="EU22" s="136"/>
      <c r="EV22" s="136"/>
      <c r="EY22" s="147"/>
      <c r="EZ22" s="148"/>
      <c r="FA22" s="151"/>
      <c r="FB22" s="150"/>
      <c r="FC22" s="135"/>
      <c r="FD22" s="136"/>
      <c r="FE22" s="136"/>
      <c r="FH22" s="147"/>
      <c r="FI22" s="148"/>
      <c r="FJ22" s="151"/>
      <c r="FK22" s="150"/>
      <c r="FL22" s="135"/>
      <c r="FM22" s="136"/>
      <c r="FN22" s="136"/>
      <c r="FO22" s="53"/>
      <c r="FP22" s="53"/>
      <c r="FQ22" s="147"/>
      <c r="FR22" s="148"/>
      <c r="FS22" s="151"/>
      <c r="FT22" s="150"/>
      <c r="FU22" s="135"/>
      <c r="FV22" s="136"/>
      <c r="FW22" s="136"/>
      <c r="FZ22" s="147"/>
      <c r="GA22" s="148"/>
      <c r="GB22" s="151"/>
      <c r="GC22" s="150"/>
      <c r="GD22" s="135"/>
      <c r="GE22" s="136"/>
      <c r="GF22" s="136"/>
      <c r="GI22" s="147"/>
      <c r="GJ22" s="148"/>
      <c r="GK22" s="151"/>
      <c r="GL22" s="150"/>
      <c r="GM22" s="135"/>
      <c r="GN22" s="136"/>
      <c r="GO22" s="136"/>
      <c r="GR22" s="147"/>
      <c r="GS22" s="148"/>
      <c r="GT22" s="151"/>
      <c r="GU22" s="150"/>
      <c r="GV22" s="135"/>
      <c r="GW22" s="136"/>
      <c r="GX22" s="136"/>
      <c r="GY22" s="53"/>
      <c r="GZ22" s="53"/>
      <c r="HA22" s="147"/>
      <c r="HB22" s="148"/>
      <c r="HC22" s="151"/>
      <c r="HD22" s="150"/>
      <c r="HE22" s="135"/>
      <c r="HF22" s="136"/>
      <c r="HG22" s="136"/>
      <c r="HJ22" s="147"/>
      <c r="HK22" s="148"/>
      <c r="HL22" s="151"/>
      <c r="HM22" s="150"/>
      <c r="HN22" s="135"/>
      <c r="HO22" s="136"/>
      <c r="HP22" s="136"/>
      <c r="HS22" s="147"/>
      <c r="HT22" s="148"/>
      <c r="HU22" s="151"/>
      <c r="HV22" s="150"/>
      <c r="HW22" s="135"/>
      <c r="HX22" s="136"/>
      <c r="HY22" s="136"/>
      <c r="IB22" s="147"/>
      <c r="IC22" s="148"/>
      <c r="ID22" s="151"/>
      <c r="IE22" s="150"/>
      <c r="IF22" s="135"/>
      <c r="IG22" s="136"/>
      <c r="IH22" s="136"/>
      <c r="II22" s="53"/>
      <c r="IJ22" s="53"/>
      <c r="IK22" s="147"/>
      <c r="IL22" s="148"/>
      <c r="IM22" s="151"/>
      <c r="IN22" s="150"/>
      <c r="IO22" s="135"/>
      <c r="IP22" s="136"/>
      <c r="IQ22" s="136"/>
      <c r="IT22" s="147"/>
      <c r="IU22" s="148"/>
      <c r="IV22" s="151"/>
      <c r="IW22" s="150"/>
      <c r="IX22" s="135"/>
      <c r="IY22" s="136"/>
      <c r="IZ22" s="136"/>
      <c r="JC22" s="147"/>
      <c r="JD22" s="148"/>
      <c r="JE22" s="151"/>
      <c r="JF22" s="150"/>
      <c r="JG22" s="135"/>
      <c r="JH22" s="136"/>
      <c r="JI22" s="136"/>
      <c r="JL22" s="147"/>
      <c r="JM22" s="148"/>
      <c r="JN22" s="151"/>
      <c r="JO22" s="150"/>
      <c r="JP22" s="135"/>
      <c r="JQ22" s="136"/>
      <c r="JR22" s="136"/>
    </row>
    <row r="23" spans="2:278" ht="31.5" thickTop="1" thickBot="1">
      <c r="B23" s="147">
        <v>3.2</v>
      </c>
      <c r="C23" s="148" t="s">
        <v>150</v>
      </c>
      <c r="D23" s="149" t="s">
        <v>137</v>
      </c>
      <c r="E23" s="150">
        <v>4808</v>
      </c>
      <c r="F23" s="135">
        <v>0</v>
      </c>
      <c r="G23" s="136">
        <f t="shared" si="0"/>
        <v>0</v>
      </c>
      <c r="H23" s="136"/>
      <c r="K23" s="147"/>
      <c r="L23" s="148"/>
      <c r="M23" s="149"/>
      <c r="N23" s="150"/>
      <c r="O23" s="135"/>
      <c r="P23" s="136"/>
      <c r="Q23" s="136"/>
      <c r="R23" s="74"/>
      <c r="S23" s="73"/>
      <c r="T23" s="147"/>
      <c r="U23" s="148"/>
      <c r="V23" s="149"/>
      <c r="W23" s="150"/>
      <c r="X23" s="135"/>
      <c r="Y23" s="136"/>
      <c r="Z23" s="136"/>
      <c r="AA23" s="73"/>
      <c r="AC23" s="147"/>
      <c r="AD23" s="148"/>
      <c r="AE23" s="149"/>
      <c r="AF23" s="150"/>
      <c r="AG23" s="135"/>
      <c r="AH23" s="136"/>
      <c r="AI23" s="136"/>
      <c r="AL23" s="147"/>
      <c r="AM23" s="148"/>
      <c r="AN23" s="149"/>
      <c r="AO23" s="150"/>
      <c r="AP23" s="135"/>
      <c r="AQ23" s="136"/>
      <c r="AR23" s="136"/>
      <c r="AU23" s="147"/>
      <c r="AV23" s="148"/>
      <c r="AW23" s="149"/>
      <c r="AX23" s="150"/>
      <c r="AY23" s="135"/>
      <c r="AZ23" s="136"/>
      <c r="BA23" s="136"/>
      <c r="BD23" s="147"/>
      <c r="BE23" s="148"/>
      <c r="BF23" s="149"/>
      <c r="BG23" s="150"/>
      <c r="BH23" s="135"/>
      <c r="BI23" s="136"/>
      <c r="BJ23" s="136"/>
      <c r="BM23" s="147"/>
      <c r="BN23" s="148"/>
      <c r="BO23" s="149"/>
      <c r="BP23" s="150"/>
      <c r="BQ23" s="135"/>
      <c r="BR23" s="136"/>
      <c r="BS23" s="136"/>
      <c r="BV23" s="147"/>
      <c r="BW23" s="148"/>
      <c r="BX23" s="149"/>
      <c r="BY23" s="150"/>
      <c r="BZ23" s="135"/>
      <c r="CA23" s="136"/>
      <c r="CB23" s="136"/>
      <c r="CE23" s="147"/>
      <c r="CF23" s="148"/>
      <c r="CG23" s="149"/>
      <c r="CH23" s="150"/>
      <c r="CI23" s="135"/>
      <c r="CJ23" s="136"/>
      <c r="CK23" s="136"/>
      <c r="CN23" s="147"/>
      <c r="CO23" s="148"/>
      <c r="CP23" s="149"/>
      <c r="CQ23" s="150"/>
      <c r="CR23" s="135"/>
      <c r="CS23" s="136"/>
      <c r="CT23" s="136"/>
      <c r="CW23" s="147"/>
      <c r="CX23" s="148"/>
      <c r="CY23" s="149"/>
      <c r="CZ23" s="150"/>
      <c r="DA23" s="135"/>
      <c r="DB23" s="136"/>
      <c r="DC23" s="136"/>
      <c r="DF23" s="147"/>
      <c r="DG23" s="148"/>
      <c r="DH23" s="149"/>
      <c r="DI23" s="150"/>
      <c r="DJ23" s="135"/>
      <c r="DK23" s="136"/>
      <c r="DL23" s="136"/>
      <c r="DO23" s="147"/>
      <c r="DP23" s="148"/>
      <c r="DQ23" s="149"/>
      <c r="DR23" s="150"/>
      <c r="DS23" s="135"/>
      <c r="DT23" s="136"/>
      <c r="DU23" s="136"/>
      <c r="DX23" s="147"/>
      <c r="DY23" s="148"/>
      <c r="DZ23" s="149"/>
      <c r="EA23" s="150"/>
      <c r="EB23" s="135"/>
      <c r="EC23" s="136"/>
      <c r="ED23" s="136"/>
      <c r="EG23" s="147"/>
      <c r="EH23" s="148"/>
      <c r="EI23" s="149"/>
      <c r="EJ23" s="150"/>
      <c r="EK23" s="135"/>
      <c r="EL23" s="136"/>
      <c r="EM23" s="136"/>
      <c r="EP23" s="147"/>
      <c r="EQ23" s="148"/>
      <c r="ER23" s="149"/>
      <c r="ES23" s="150"/>
      <c r="ET23" s="135"/>
      <c r="EU23" s="136"/>
      <c r="EV23" s="136"/>
      <c r="EY23" s="147"/>
      <c r="EZ23" s="148"/>
      <c r="FA23" s="149"/>
      <c r="FB23" s="150"/>
      <c r="FC23" s="135"/>
      <c r="FD23" s="136"/>
      <c r="FE23" s="136"/>
      <c r="FH23" s="147"/>
      <c r="FI23" s="148"/>
      <c r="FJ23" s="149"/>
      <c r="FK23" s="150"/>
      <c r="FL23" s="135"/>
      <c r="FM23" s="136"/>
      <c r="FN23" s="136"/>
      <c r="FO23" s="53"/>
      <c r="FP23" s="53"/>
      <c r="FQ23" s="147"/>
      <c r="FR23" s="148"/>
      <c r="FS23" s="149"/>
      <c r="FT23" s="150"/>
      <c r="FU23" s="135"/>
      <c r="FV23" s="136"/>
      <c r="FW23" s="136"/>
      <c r="FZ23" s="147"/>
      <c r="GA23" s="148"/>
      <c r="GB23" s="149"/>
      <c r="GC23" s="150"/>
      <c r="GD23" s="135"/>
      <c r="GE23" s="136"/>
      <c r="GF23" s="136"/>
      <c r="GI23" s="147"/>
      <c r="GJ23" s="148"/>
      <c r="GK23" s="149"/>
      <c r="GL23" s="150"/>
      <c r="GM23" s="135"/>
      <c r="GN23" s="136"/>
      <c r="GO23" s="136"/>
      <c r="GR23" s="147"/>
      <c r="GS23" s="148"/>
      <c r="GT23" s="149"/>
      <c r="GU23" s="150"/>
      <c r="GV23" s="135"/>
      <c r="GW23" s="136"/>
      <c r="GX23" s="136"/>
      <c r="GY23" s="53"/>
      <c r="GZ23" s="53"/>
      <c r="HA23" s="147"/>
      <c r="HB23" s="148"/>
      <c r="HC23" s="149"/>
      <c r="HD23" s="150"/>
      <c r="HE23" s="135"/>
      <c r="HF23" s="136"/>
      <c r="HG23" s="136"/>
      <c r="HJ23" s="147"/>
      <c r="HK23" s="148"/>
      <c r="HL23" s="149"/>
      <c r="HM23" s="150"/>
      <c r="HN23" s="135"/>
      <c r="HO23" s="136"/>
      <c r="HP23" s="136"/>
      <c r="HS23" s="147"/>
      <c r="HT23" s="148"/>
      <c r="HU23" s="149"/>
      <c r="HV23" s="150"/>
      <c r="HW23" s="135"/>
      <c r="HX23" s="136"/>
      <c r="HY23" s="136"/>
      <c r="IB23" s="147"/>
      <c r="IC23" s="148"/>
      <c r="ID23" s="149"/>
      <c r="IE23" s="150"/>
      <c r="IF23" s="135"/>
      <c r="IG23" s="136"/>
      <c r="IH23" s="136"/>
      <c r="II23" s="53"/>
      <c r="IJ23" s="53"/>
      <c r="IK23" s="147"/>
      <c r="IL23" s="148"/>
      <c r="IM23" s="149"/>
      <c r="IN23" s="150"/>
      <c r="IO23" s="135"/>
      <c r="IP23" s="136"/>
      <c r="IQ23" s="136"/>
      <c r="IT23" s="147"/>
      <c r="IU23" s="148"/>
      <c r="IV23" s="149"/>
      <c r="IW23" s="150"/>
      <c r="IX23" s="135"/>
      <c r="IY23" s="136"/>
      <c r="IZ23" s="136"/>
      <c r="JC23" s="147"/>
      <c r="JD23" s="148"/>
      <c r="JE23" s="149"/>
      <c r="JF23" s="150"/>
      <c r="JG23" s="135"/>
      <c r="JH23" s="136"/>
      <c r="JI23" s="136"/>
      <c r="JL23" s="147"/>
      <c r="JM23" s="148"/>
      <c r="JN23" s="149"/>
      <c r="JO23" s="150"/>
      <c r="JP23" s="135"/>
      <c r="JQ23" s="136"/>
      <c r="JR23" s="136"/>
    </row>
    <row r="24" spans="2:278" ht="46.5" thickTop="1" thickBot="1">
      <c r="B24" s="147">
        <v>3.3</v>
      </c>
      <c r="C24" s="148" t="s">
        <v>151</v>
      </c>
      <c r="D24" s="133" t="s">
        <v>137</v>
      </c>
      <c r="E24" s="150">
        <v>20</v>
      </c>
      <c r="F24" s="135">
        <v>0</v>
      </c>
      <c r="G24" s="136">
        <f t="shared" si="0"/>
        <v>0</v>
      </c>
      <c r="H24" s="136"/>
      <c r="K24" s="147"/>
      <c r="L24" s="148"/>
      <c r="M24" s="133"/>
      <c r="N24" s="150"/>
      <c r="O24" s="135"/>
      <c r="P24" s="136"/>
      <c r="Q24" s="136"/>
      <c r="R24" s="74"/>
      <c r="S24" s="73"/>
      <c r="T24" s="147"/>
      <c r="U24" s="148"/>
      <c r="V24" s="133"/>
      <c r="W24" s="150"/>
      <c r="X24" s="135"/>
      <c r="Y24" s="136"/>
      <c r="Z24" s="136"/>
      <c r="AA24" s="73"/>
      <c r="AC24" s="147"/>
      <c r="AD24" s="148"/>
      <c r="AE24" s="133"/>
      <c r="AF24" s="150"/>
      <c r="AG24" s="135"/>
      <c r="AH24" s="136"/>
      <c r="AI24" s="136"/>
      <c r="AL24" s="147"/>
      <c r="AM24" s="148"/>
      <c r="AN24" s="133"/>
      <c r="AO24" s="150"/>
      <c r="AP24" s="135"/>
      <c r="AQ24" s="136"/>
      <c r="AR24" s="136"/>
      <c r="AU24" s="147"/>
      <c r="AV24" s="148"/>
      <c r="AW24" s="133"/>
      <c r="AX24" s="150"/>
      <c r="AY24" s="135"/>
      <c r="AZ24" s="136"/>
      <c r="BA24" s="136"/>
      <c r="BD24" s="147"/>
      <c r="BE24" s="148"/>
      <c r="BF24" s="133"/>
      <c r="BG24" s="150"/>
      <c r="BH24" s="135"/>
      <c r="BI24" s="136"/>
      <c r="BJ24" s="136"/>
      <c r="BM24" s="147"/>
      <c r="BN24" s="148"/>
      <c r="BO24" s="133"/>
      <c r="BP24" s="150"/>
      <c r="BQ24" s="135"/>
      <c r="BR24" s="136"/>
      <c r="BS24" s="136"/>
      <c r="BV24" s="147"/>
      <c r="BW24" s="148"/>
      <c r="BX24" s="133"/>
      <c r="BY24" s="150"/>
      <c r="BZ24" s="135"/>
      <c r="CA24" s="136"/>
      <c r="CB24" s="136"/>
      <c r="CE24" s="147"/>
      <c r="CF24" s="148"/>
      <c r="CG24" s="133"/>
      <c r="CH24" s="150"/>
      <c r="CI24" s="135"/>
      <c r="CJ24" s="136"/>
      <c r="CK24" s="136"/>
      <c r="CN24" s="147"/>
      <c r="CO24" s="148"/>
      <c r="CP24" s="133"/>
      <c r="CQ24" s="150"/>
      <c r="CR24" s="135"/>
      <c r="CS24" s="136"/>
      <c r="CT24" s="136"/>
      <c r="CW24" s="147"/>
      <c r="CX24" s="148"/>
      <c r="CY24" s="133"/>
      <c r="CZ24" s="150"/>
      <c r="DA24" s="135"/>
      <c r="DB24" s="136"/>
      <c r="DC24" s="136"/>
      <c r="DF24" s="147"/>
      <c r="DG24" s="148"/>
      <c r="DH24" s="133"/>
      <c r="DI24" s="150"/>
      <c r="DJ24" s="135"/>
      <c r="DK24" s="136"/>
      <c r="DL24" s="136"/>
      <c r="DO24" s="147"/>
      <c r="DP24" s="148"/>
      <c r="DQ24" s="133"/>
      <c r="DR24" s="150"/>
      <c r="DS24" s="135"/>
      <c r="DT24" s="136"/>
      <c r="DU24" s="136"/>
      <c r="DX24" s="147"/>
      <c r="DY24" s="148"/>
      <c r="DZ24" s="133"/>
      <c r="EA24" s="150"/>
      <c r="EB24" s="135"/>
      <c r="EC24" s="136"/>
      <c r="ED24" s="136"/>
      <c r="EG24" s="147"/>
      <c r="EH24" s="148"/>
      <c r="EI24" s="133"/>
      <c r="EJ24" s="150"/>
      <c r="EK24" s="135"/>
      <c r="EL24" s="136"/>
      <c r="EM24" s="136"/>
      <c r="EP24" s="147"/>
      <c r="EQ24" s="148"/>
      <c r="ER24" s="133"/>
      <c r="ES24" s="150"/>
      <c r="ET24" s="135"/>
      <c r="EU24" s="136"/>
      <c r="EV24" s="136"/>
      <c r="EY24" s="147"/>
      <c r="EZ24" s="148"/>
      <c r="FA24" s="133"/>
      <c r="FB24" s="150"/>
      <c r="FC24" s="135"/>
      <c r="FD24" s="136"/>
      <c r="FE24" s="136"/>
      <c r="FH24" s="147"/>
      <c r="FI24" s="148"/>
      <c r="FJ24" s="133"/>
      <c r="FK24" s="150"/>
      <c r="FL24" s="135"/>
      <c r="FM24" s="136"/>
      <c r="FN24" s="136"/>
      <c r="FO24" s="53"/>
      <c r="FP24" s="53"/>
      <c r="FQ24" s="147"/>
      <c r="FR24" s="148"/>
      <c r="FS24" s="133"/>
      <c r="FT24" s="150"/>
      <c r="FU24" s="135"/>
      <c r="FV24" s="136"/>
      <c r="FW24" s="136"/>
      <c r="FZ24" s="147"/>
      <c r="GA24" s="148"/>
      <c r="GB24" s="133"/>
      <c r="GC24" s="150"/>
      <c r="GD24" s="135"/>
      <c r="GE24" s="136"/>
      <c r="GF24" s="136"/>
      <c r="GI24" s="147"/>
      <c r="GJ24" s="148"/>
      <c r="GK24" s="133"/>
      <c r="GL24" s="150"/>
      <c r="GM24" s="135"/>
      <c r="GN24" s="136"/>
      <c r="GO24" s="136"/>
      <c r="GR24" s="147"/>
      <c r="GS24" s="148"/>
      <c r="GT24" s="133"/>
      <c r="GU24" s="150"/>
      <c r="GV24" s="135"/>
      <c r="GW24" s="136"/>
      <c r="GX24" s="136"/>
      <c r="GY24" s="53"/>
      <c r="GZ24" s="53"/>
      <c r="HA24" s="147"/>
      <c r="HB24" s="148"/>
      <c r="HC24" s="133"/>
      <c r="HD24" s="150"/>
      <c r="HE24" s="135"/>
      <c r="HF24" s="136"/>
      <c r="HG24" s="136"/>
      <c r="HJ24" s="147"/>
      <c r="HK24" s="148"/>
      <c r="HL24" s="133"/>
      <c r="HM24" s="150"/>
      <c r="HN24" s="135"/>
      <c r="HO24" s="136"/>
      <c r="HP24" s="136"/>
      <c r="HS24" s="147"/>
      <c r="HT24" s="148"/>
      <c r="HU24" s="133"/>
      <c r="HV24" s="150"/>
      <c r="HW24" s="135"/>
      <c r="HX24" s="136"/>
      <c r="HY24" s="136"/>
      <c r="IB24" s="147"/>
      <c r="IC24" s="148"/>
      <c r="ID24" s="133"/>
      <c r="IE24" s="150"/>
      <c r="IF24" s="135"/>
      <c r="IG24" s="136"/>
      <c r="IH24" s="136"/>
      <c r="II24" s="53"/>
      <c r="IJ24" s="53"/>
      <c r="IK24" s="147"/>
      <c r="IL24" s="148"/>
      <c r="IM24" s="133"/>
      <c r="IN24" s="150"/>
      <c r="IO24" s="135"/>
      <c r="IP24" s="136"/>
      <c r="IQ24" s="136"/>
      <c r="IT24" s="147"/>
      <c r="IU24" s="148"/>
      <c r="IV24" s="133"/>
      <c r="IW24" s="150"/>
      <c r="IX24" s="135"/>
      <c r="IY24" s="136"/>
      <c r="IZ24" s="136"/>
      <c r="JC24" s="147"/>
      <c r="JD24" s="148"/>
      <c r="JE24" s="133"/>
      <c r="JF24" s="150"/>
      <c r="JG24" s="135"/>
      <c r="JH24" s="136"/>
      <c r="JI24" s="136"/>
      <c r="JL24" s="147"/>
      <c r="JM24" s="148"/>
      <c r="JN24" s="133"/>
      <c r="JO24" s="150"/>
      <c r="JP24" s="135"/>
      <c r="JQ24" s="136"/>
      <c r="JR24" s="136"/>
    </row>
    <row r="25" spans="2:278" ht="31.5" thickTop="1" thickBot="1">
      <c r="B25" s="147">
        <v>3.4</v>
      </c>
      <c r="C25" s="152" t="s">
        <v>152</v>
      </c>
      <c r="D25" s="133" t="s">
        <v>137</v>
      </c>
      <c r="E25" s="150">
        <v>20</v>
      </c>
      <c r="F25" s="135">
        <v>0</v>
      </c>
      <c r="G25" s="136">
        <f t="shared" si="0"/>
        <v>0</v>
      </c>
      <c r="H25" s="136"/>
      <c r="K25" s="147"/>
      <c r="L25" s="152"/>
      <c r="M25" s="133"/>
      <c r="N25" s="150"/>
      <c r="O25" s="135"/>
      <c r="P25" s="136"/>
      <c r="Q25" s="136"/>
      <c r="R25" s="74"/>
      <c r="S25" s="73"/>
      <c r="T25" s="147"/>
      <c r="U25" s="152"/>
      <c r="V25" s="133"/>
      <c r="W25" s="150"/>
      <c r="X25" s="135"/>
      <c r="Y25" s="136"/>
      <c r="Z25" s="136"/>
      <c r="AA25" s="73"/>
      <c r="AC25" s="147"/>
      <c r="AD25" s="152"/>
      <c r="AE25" s="133"/>
      <c r="AF25" s="150"/>
      <c r="AG25" s="135"/>
      <c r="AH25" s="136"/>
      <c r="AI25" s="136"/>
      <c r="AL25" s="147"/>
      <c r="AM25" s="152"/>
      <c r="AN25" s="133"/>
      <c r="AO25" s="150"/>
      <c r="AP25" s="135"/>
      <c r="AQ25" s="136"/>
      <c r="AR25" s="136"/>
      <c r="AU25" s="147"/>
      <c r="AV25" s="152"/>
      <c r="AW25" s="133"/>
      <c r="AX25" s="150"/>
      <c r="AY25" s="135"/>
      <c r="AZ25" s="136"/>
      <c r="BA25" s="136"/>
      <c r="BD25" s="147"/>
      <c r="BE25" s="152"/>
      <c r="BF25" s="133"/>
      <c r="BG25" s="150"/>
      <c r="BH25" s="135"/>
      <c r="BI25" s="136"/>
      <c r="BJ25" s="136"/>
      <c r="BM25" s="147"/>
      <c r="BN25" s="152"/>
      <c r="BO25" s="133"/>
      <c r="BP25" s="150"/>
      <c r="BQ25" s="135"/>
      <c r="BR25" s="136"/>
      <c r="BS25" s="136"/>
      <c r="BV25" s="147"/>
      <c r="BW25" s="152"/>
      <c r="BX25" s="133"/>
      <c r="BY25" s="150"/>
      <c r="BZ25" s="135"/>
      <c r="CA25" s="136"/>
      <c r="CB25" s="136"/>
      <c r="CE25" s="147"/>
      <c r="CF25" s="152"/>
      <c r="CG25" s="133"/>
      <c r="CH25" s="150"/>
      <c r="CI25" s="135"/>
      <c r="CJ25" s="136"/>
      <c r="CK25" s="136"/>
      <c r="CN25" s="147"/>
      <c r="CO25" s="152"/>
      <c r="CP25" s="133"/>
      <c r="CQ25" s="150"/>
      <c r="CR25" s="135"/>
      <c r="CS25" s="136"/>
      <c r="CT25" s="136"/>
      <c r="CW25" s="147"/>
      <c r="CX25" s="152"/>
      <c r="CY25" s="133"/>
      <c r="CZ25" s="150"/>
      <c r="DA25" s="135"/>
      <c r="DB25" s="136"/>
      <c r="DC25" s="136"/>
      <c r="DF25" s="147"/>
      <c r="DG25" s="152"/>
      <c r="DH25" s="133"/>
      <c r="DI25" s="150"/>
      <c r="DJ25" s="135"/>
      <c r="DK25" s="136"/>
      <c r="DL25" s="136"/>
      <c r="DO25" s="147"/>
      <c r="DP25" s="152"/>
      <c r="DQ25" s="133"/>
      <c r="DR25" s="150"/>
      <c r="DS25" s="135"/>
      <c r="DT25" s="136"/>
      <c r="DU25" s="136"/>
      <c r="DX25" s="147"/>
      <c r="DY25" s="152"/>
      <c r="DZ25" s="133"/>
      <c r="EA25" s="150"/>
      <c r="EB25" s="135"/>
      <c r="EC25" s="136"/>
      <c r="ED25" s="136"/>
      <c r="EG25" s="147"/>
      <c r="EH25" s="152"/>
      <c r="EI25" s="133"/>
      <c r="EJ25" s="150"/>
      <c r="EK25" s="135"/>
      <c r="EL25" s="136"/>
      <c r="EM25" s="136"/>
      <c r="EP25" s="147"/>
      <c r="EQ25" s="152"/>
      <c r="ER25" s="133"/>
      <c r="ES25" s="150"/>
      <c r="ET25" s="135"/>
      <c r="EU25" s="136"/>
      <c r="EV25" s="136"/>
      <c r="EY25" s="147"/>
      <c r="EZ25" s="152"/>
      <c r="FA25" s="133"/>
      <c r="FB25" s="150"/>
      <c r="FC25" s="135"/>
      <c r="FD25" s="136"/>
      <c r="FE25" s="136"/>
      <c r="FH25" s="147"/>
      <c r="FI25" s="152"/>
      <c r="FJ25" s="133"/>
      <c r="FK25" s="150"/>
      <c r="FL25" s="135"/>
      <c r="FM25" s="136"/>
      <c r="FN25" s="136"/>
      <c r="FO25" s="53"/>
      <c r="FP25" s="53"/>
      <c r="FQ25" s="147"/>
      <c r="FR25" s="152"/>
      <c r="FS25" s="133"/>
      <c r="FT25" s="150"/>
      <c r="FU25" s="135"/>
      <c r="FV25" s="136"/>
      <c r="FW25" s="136"/>
      <c r="FZ25" s="147"/>
      <c r="GA25" s="152"/>
      <c r="GB25" s="133"/>
      <c r="GC25" s="150"/>
      <c r="GD25" s="135"/>
      <c r="GE25" s="136"/>
      <c r="GF25" s="136"/>
      <c r="GI25" s="147"/>
      <c r="GJ25" s="152"/>
      <c r="GK25" s="133"/>
      <c r="GL25" s="150"/>
      <c r="GM25" s="135"/>
      <c r="GN25" s="136"/>
      <c r="GO25" s="136"/>
      <c r="GR25" s="147"/>
      <c r="GS25" s="152"/>
      <c r="GT25" s="133"/>
      <c r="GU25" s="150"/>
      <c r="GV25" s="135"/>
      <c r="GW25" s="136"/>
      <c r="GX25" s="136"/>
      <c r="GY25" s="53"/>
      <c r="GZ25" s="53"/>
      <c r="HA25" s="147"/>
      <c r="HB25" s="152"/>
      <c r="HC25" s="133"/>
      <c r="HD25" s="150"/>
      <c r="HE25" s="135"/>
      <c r="HF25" s="136"/>
      <c r="HG25" s="136"/>
      <c r="HJ25" s="147"/>
      <c r="HK25" s="152"/>
      <c r="HL25" s="133"/>
      <c r="HM25" s="150"/>
      <c r="HN25" s="135"/>
      <c r="HO25" s="136"/>
      <c r="HP25" s="136"/>
      <c r="HS25" s="147"/>
      <c r="HT25" s="152"/>
      <c r="HU25" s="133"/>
      <c r="HV25" s="150"/>
      <c r="HW25" s="135"/>
      <c r="HX25" s="136"/>
      <c r="HY25" s="136"/>
      <c r="IB25" s="147"/>
      <c r="IC25" s="152"/>
      <c r="ID25" s="133"/>
      <c r="IE25" s="150"/>
      <c r="IF25" s="135"/>
      <c r="IG25" s="136"/>
      <c r="IH25" s="136"/>
      <c r="II25" s="53"/>
      <c r="IJ25" s="53"/>
      <c r="IK25" s="147"/>
      <c r="IL25" s="152"/>
      <c r="IM25" s="133"/>
      <c r="IN25" s="150"/>
      <c r="IO25" s="135"/>
      <c r="IP25" s="136"/>
      <c r="IQ25" s="136"/>
      <c r="IT25" s="147"/>
      <c r="IU25" s="152"/>
      <c r="IV25" s="133"/>
      <c r="IW25" s="150"/>
      <c r="IX25" s="135"/>
      <c r="IY25" s="136"/>
      <c r="IZ25" s="136"/>
      <c r="JC25" s="147"/>
      <c r="JD25" s="152"/>
      <c r="JE25" s="133"/>
      <c r="JF25" s="150"/>
      <c r="JG25" s="135"/>
      <c r="JH25" s="136"/>
      <c r="JI25" s="136"/>
      <c r="JL25" s="147"/>
      <c r="JM25" s="152"/>
      <c r="JN25" s="133"/>
      <c r="JO25" s="150"/>
      <c r="JP25" s="135"/>
      <c r="JQ25" s="136"/>
      <c r="JR25" s="136"/>
    </row>
    <row r="26" spans="2:278" ht="16.5" thickTop="1" thickBot="1">
      <c r="B26" s="141" t="s">
        <v>153</v>
      </c>
      <c r="C26" s="153" t="s">
        <v>154</v>
      </c>
      <c r="D26" s="154"/>
      <c r="E26" s="155"/>
      <c r="F26" s="155"/>
      <c r="G26" s="156"/>
      <c r="H26" s="156"/>
      <c r="K26" s="141"/>
      <c r="L26" s="153"/>
      <c r="M26" s="154"/>
      <c r="N26" s="155"/>
      <c r="O26" s="155"/>
      <c r="P26" s="156"/>
      <c r="Q26" s="156"/>
      <c r="R26" s="74"/>
      <c r="S26" s="73"/>
      <c r="T26" s="141"/>
      <c r="U26" s="153"/>
      <c r="V26" s="154"/>
      <c r="W26" s="155"/>
      <c r="X26" s="155"/>
      <c r="Y26" s="156"/>
      <c r="Z26" s="156"/>
      <c r="AA26" s="73"/>
      <c r="AC26" s="141"/>
      <c r="AD26" s="153"/>
      <c r="AE26" s="154"/>
      <c r="AF26" s="155"/>
      <c r="AG26" s="155"/>
      <c r="AH26" s="156"/>
      <c r="AI26" s="156"/>
      <c r="AL26" s="141"/>
      <c r="AM26" s="153"/>
      <c r="AN26" s="154"/>
      <c r="AO26" s="155"/>
      <c r="AP26" s="155"/>
      <c r="AQ26" s="156"/>
      <c r="AR26" s="156"/>
      <c r="AU26" s="141"/>
      <c r="AV26" s="153"/>
      <c r="AW26" s="154"/>
      <c r="AX26" s="155"/>
      <c r="AY26" s="155"/>
      <c r="AZ26" s="156"/>
      <c r="BA26" s="156"/>
      <c r="BD26" s="141"/>
      <c r="BE26" s="153"/>
      <c r="BF26" s="154"/>
      <c r="BG26" s="155"/>
      <c r="BH26" s="155"/>
      <c r="BI26" s="156"/>
      <c r="BJ26" s="156"/>
      <c r="BM26" s="141"/>
      <c r="BN26" s="153"/>
      <c r="BO26" s="154"/>
      <c r="BP26" s="155"/>
      <c r="BQ26" s="155"/>
      <c r="BR26" s="156"/>
      <c r="BS26" s="156"/>
      <c r="BV26" s="141"/>
      <c r="BW26" s="153"/>
      <c r="BX26" s="154"/>
      <c r="BY26" s="155"/>
      <c r="BZ26" s="155"/>
      <c r="CA26" s="156"/>
      <c r="CB26" s="156"/>
      <c r="CE26" s="141"/>
      <c r="CF26" s="153"/>
      <c r="CG26" s="154"/>
      <c r="CH26" s="155"/>
      <c r="CI26" s="155"/>
      <c r="CJ26" s="156"/>
      <c r="CK26" s="156"/>
      <c r="CN26" s="141"/>
      <c r="CO26" s="153"/>
      <c r="CP26" s="154"/>
      <c r="CQ26" s="155"/>
      <c r="CR26" s="155"/>
      <c r="CS26" s="156"/>
      <c r="CT26" s="156"/>
      <c r="CW26" s="141"/>
      <c r="CX26" s="153"/>
      <c r="CY26" s="154"/>
      <c r="CZ26" s="155"/>
      <c r="DA26" s="155"/>
      <c r="DB26" s="156"/>
      <c r="DC26" s="156"/>
      <c r="DF26" s="141"/>
      <c r="DG26" s="153"/>
      <c r="DH26" s="154"/>
      <c r="DI26" s="155"/>
      <c r="DJ26" s="155"/>
      <c r="DK26" s="156"/>
      <c r="DL26" s="156"/>
      <c r="DO26" s="141"/>
      <c r="DP26" s="153"/>
      <c r="DQ26" s="154"/>
      <c r="DR26" s="155"/>
      <c r="DS26" s="155"/>
      <c r="DT26" s="156"/>
      <c r="DU26" s="156"/>
      <c r="DX26" s="141"/>
      <c r="DY26" s="153"/>
      <c r="DZ26" s="154"/>
      <c r="EA26" s="155"/>
      <c r="EB26" s="155"/>
      <c r="EC26" s="156"/>
      <c r="ED26" s="156"/>
      <c r="EG26" s="141"/>
      <c r="EH26" s="153"/>
      <c r="EI26" s="154"/>
      <c r="EJ26" s="155"/>
      <c r="EK26" s="155"/>
      <c r="EL26" s="156"/>
      <c r="EM26" s="156"/>
      <c r="EP26" s="141"/>
      <c r="EQ26" s="153"/>
      <c r="ER26" s="154"/>
      <c r="ES26" s="155"/>
      <c r="ET26" s="155"/>
      <c r="EU26" s="156"/>
      <c r="EV26" s="156"/>
      <c r="EY26" s="141"/>
      <c r="EZ26" s="153"/>
      <c r="FA26" s="154"/>
      <c r="FB26" s="155"/>
      <c r="FC26" s="155"/>
      <c r="FD26" s="156"/>
      <c r="FE26" s="156"/>
      <c r="FH26" s="141"/>
      <c r="FI26" s="153"/>
      <c r="FJ26" s="154"/>
      <c r="FK26" s="155"/>
      <c r="FL26" s="155"/>
      <c r="FM26" s="156"/>
      <c r="FN26" s="156"/>
      <c r="FO26" s="53"/>
      <c r="FP26" s="53"/>
      <c r="FQ26" s="141"/>
      <c r="FR26" s="153"/>
      <c r="FS26" s="154"/>
      <c r="FT26" s="155"/>
      <c r="FU26" s="155"/>
      <c r="FV26" s="156"/>
      <c r="FW26" s="156"/>
      <c r="FZ26" s="141"/>
      <c r="GA26" s="153"/>
      <c r="GB26" s="154"/>
      <c r="GC26" s="155"/>
      <c r="GD26" s="155"/>
      <c r="GE26" s="156"/>
      <c r="GF26" s="156"/>
      <c r="GI26" s="141"/>
      <c r="GJ26" s="153"/>
      <c r="GK26" s="154"/>
      <c r="GL26" s="155"/>
      <c r="GM26" s="155"/>
      <c r="GN26" s="156"/>
      <c r="GO26" s="156"/>
      <c r="GR26" s="141"/>
      <c r="GS26" s="153"/>
      <c r="GT26" s="154"/>
      <c r="GU26" s="155"/>
      <c r="GV26" s="155"/>
      <c r="GW26" s="156"/>
      <c r="GX26" s="156"/>
      <c r="GY26" s="53"/>
      <c r="GZ26" s="53"/>
      <c r="HA26" s="141"/>
      <c r="HB26" s="153"/>
      <c r="HC26" s="154"/>
      <c r="HD26" s="155"/>
      <c r="HE26" s="155"/>
      <c r="HF26" s="156"/>
      <c r="HG26" s="156"/>
      <c r="HJ26" s="141"/>
      <c r="HK26" s="153"/>
      <c r="HL26" s="154"/>
      <c r="HM26" s="155"/>
      <c r="HN26" s="155"/>
      <c r="HO26" s="156"/>
      <c r="HP26" s="156"/>
      <c r="HS26" s="141"/>
      <c r="HT26" s="153"/>
      <c r="HU26" s="154"/>
      <c r="HV26" s="155"/>
      <c r="HW26" s="155"/>
      <c r="HX26" s="156"/>
      <c r="HY26" s="156"/>
      <c r="IB26" s="141"/>
      <c r="IC26" s="153"/>
      <c r="ID26" s="154"/>
      <c r="IE26" s="155"/>
      <c r="IF26" s="155"/>
      <c r="IG26" s="156"/>
      <c r="IH26" s="156"/>
      <c r="II26" s="53"/>
      <c r="IJ26" s="53"/>
      <c r="IK26" s="141"/>
      <c r="IL26" s="153"/>
      <c r="IM26" s="154"/>
      <c r="IN26" s="155"/>
      <c r="IO26" s="155"/>
      <c r="IP26" s="156"/>
      <c r="IQ26" s="156"/>
      <c r="IT26" s="141"/>
      <c r="IU26" s="153"/>
      <c r="IV26" s="154"/>
      <c r="IW26" s="155"/>
      <c r="IX26" s="155"/>
      <c r="IY26" s="156"/>
      <c r="IZ26" s="156"/>
      <c r="JC26" s="141"/>
      <c r="JD26" s="153"/>
      <c r="JE26" s="154"/>
      <c r="JF26" s="155"/>
      <c r="JG26" s="155"/>
      <c r="JH26" s="156"/>
      <c r="JI26" s="156"/>
      <c r="JL26" s="141"/>
      <c r="JM26" s="153"/>
      <c r="JN26" s="154"/>
      <c r="JO26" s="155"/>
      <c r="JP26" s="155"/>
      <c r="JQ26" s="156"/>
      <c r="JR26" s="156"/>
    </row>
    <row r="27" spans="2:278" ht="61.5" thickTop="1" thickBot="1">
      <c r="B27" s="147">
        <v>4.0999999999999996</v>
      </c>
      <c r="C27" s="157" t="s">
        <v>155</v>
      </c>
      <c r="D27" s="158" t="s">
        <v>137</v>
      </c>
      <c r="E27" s="159">
        <v>405</v>
      </c>
      <c r="F27" s="160">
        <v>0</v>
      </c>
      <c r="G27" s="136">
        <f t="shared" si="0"/>
        <v>0</v>
      </c>
      <c r="H27" s="136"/>
      <c r="K27" s="147"/>
      <c r="L27" s="157"/>
      <c r="M27" s="158"/>
      <c r="N27" s="159"/>
      <c r="O27" s="160"/>
      <c r="P27" s="136"/>
      <c r="Q27" s="136"/>
      <c r="R27" s="74"/>
      <c r="S27" s="73"/>
      <c r="T27" s="147"/>
      <c r="U27" s="157"/>
      <c r="V27" s="158"/>
      <c r="W27" s="159"/>
      <c r="X27" s="160"/>
      <c r="Y27" s="136"/>
      <c r="Z27" s="136"/>
      <c r="AA27" s="73"/>
      <c r="AC27" s="147"/>
      <c r="AD27" s="157"/>
      <c r="AE27" s="158"/>
      <c r="AF27" s="159"/>
      <c r="AG27" s="160"/>
      <c r="AH27" s="136"/>
      <c r="AI27" s="136"/>
      <c r="AL27" s="147"/>
      <c r="AM27" s="157"/>
      <c r="AN27" s="158"/>
      <c r="AO27" s="159"/>
      <c r="AP27" s="160"/>
      <c r="AQ27" s="136"/>
      <c r="AR27" s="136"/>
      <c r="AU27" s="147"/>
      <c r="AV27" s="157"/>
      <c r="AW27" s="158"/>
      <c r="AX27" s="159"/>
      <c r="AY27" s="160"/>
      <c r="AZ27" s="136"/>
      <c r="BA27" s="136"/>
      <c r="BD27" s="147"/>
      <c r="BE27" s="157"/>
      <c r="BF27" s="158"/>
      <c r="BG27" s="159"/>
      <c r="BH27" s="160"/>
      <c r="BI27" s="136"/>
      <c r="BJ27" s="136"/>
      <c r="BM27" s="147"/>
      <c r="BN27" s="157"/>
      <c r="BO27" s="158"/>
      <c r="BP27" s="159"/>
      <c r="BQ27" s="160"/>
      <c r="BR27" s="136"/>
      <c r="BS27" s="136"/>
      <c r="BV27" s="147"/>
      <c r="BW27" s="157"/>
      <c r="BX27" s="158"/>
      <c r="BY27" s="159"/>
      <c r="BZ27" s="160"/>
      <c r="CA27" s="136"/>
      <c r="CB27" s="136"/>
      <c r="CE27" s="147"/>
      <c r="CF27" s="157"/>
      <c r="CG27" s="158"/>
      <c r="CH27" s="159"/>
      <c r="CI27" s="160"/>
      <c r="CJ27" s="136"/>
      <c r="CK27" s="136"/>
      <c r="CN27" s="147"/>
      <c r="CO27" s="157"/>
      <c r="CP27" s="158"/>
      <c r="CQ27" s="159"/>
      <c r="CR27" s="160"/>
      <c r="CS27" s="136"/>
      <c r="CT27" s="136"/>
      <c r="CW27" s="147"/>
      <c r="CX27" s="157"/>
      <c r="CY27" s="158"/>
      <c r="CZ27" s="159"/>
      <c r="DA27" s="160"/>
      <c r="DB27" s="136"/>
      <c r="DC27" s="136"/>
      <c r="DF27" s="147"/>
      <c r="DG27" s="157"/>
      <c r="DH27" s="158"/>
      <c r="DI27" s="159"/>
      <c r="DJ27" s="160"/>
      <c r="DK27" s="136"/>
      <c r="DL27" s="136"/>
      <c r="DO27" s="147"/>
      <c r="DP27" s="157"/>
      <c r="DQ27" s="158"/>
      <c r="DR27" s="159"/>
      <c r="DS27" s="160"/>
      <c r="DT27" s="136"/>
      <c r="DU27" s="136"/>
      <c r="DX27" s="147"/>
      <c r="DY27" s="157"/>
      <c r="DZ27" s="158"/>
      <c r="EA27" s="159"/>
      <c r="EB27" s="160"/>
      <c r="EC27" s="136"/>
      <c r="ED27" s="136"/>
      <c r="EG27" s="147"/>
      <c r="EH27" s="157"/>
      <c r="EI27" s="158"/>
      <c r="EJ27" s="159"/>
      <c r="EK27" s="160"/>
      <c r="EL27" s="136"/>
      <c r="EM27" s="136"/>
      <c r="EP27" s="147"/>
      <c r="EQ27" s="157"/>
      <c r="ER27" s="158"/>
      <c r="ES27" s="159"/>
      <c r="ET27" s="160"/>
      <c r="EU27" s="136"/>
      <c r="EV27" s="136"/>
      <c r="EY27" s="147"/>
      <c r="EZ27" s="157"/>
      <c r="FA27" s="158"/>
      <c r="FB27" s="159"/>
      <c r="FC27" s="160"/>
      <c r="FD27" s="136"/>
      <c r="FE27" s="136"/>
      <c r="FH27" s="147"/>
      <c r="FI27" s="157"/>
      <c r="FJ27" s="158"/>
      <c r="FK27" s="159"/>
      <c r="FL27" s="160"/>
      <c r="FM27" s="136"/>
      <c r="FN27" s="136"/>
      <c r="FO27" s="53"/>
      <c r="FP27" s="53"/>
      <c r="FQ27" s="147"/>
      <c r="FR27" s="157"/>
      <c r="FS27" s="158"/>
      <c r="FT27" s="159"/>
      <c r="FU27" s="160"/>
      <c r="FV27" s="136"/>
      <c r="FW27" s="136"/>
      <c r="FZ27" s="147"/>
      <c r="GA27" s="157"/>
      <c r="GB27" s="158"/>
      <c r="GC27" s="159"/>
      <c r="GD27" s="160"/>
      <c r="GE27" s="136"/>
      <c r="GF27" s="136"/>
      <c r="GI27" s="147"/>
      <c r="GJ27" s="157"/>
      <c r="GK27" s="158"/>
      <c r="GL27" s="159"/>
      <c r="GM27" s="160"/>
      <c r="GN27" s="136"/>
      <c r="GO27" s="136"/>
      <c r="GR27" s="147"/>
      <c r="GS27" s="157"/>
      <c r="GT27" s="158"/>
      <c r="GU27" s="159"/>
      <c r="GV27" s="160"/>
      <c r="GW27" s="136"/>
      <c r="GX27" s="136"/>
      <c r="GY27" s="53"/>
      <c r="GZ27" s="53"/>
      <c r="HA27" s="147"/>
      <c r="HB27" s="157"/>
      <c r="HC27" s="158"/>
      <c r="HD27" s="159"/>
      <c r="HE27" s="160"/>
      <c r="HF27" s="136"/>
      <c r="HG27" s="136"/>
      <c r="HJ27" s="147"/>
      <c r="HK27" s="157"/>
      <c r="HL27" s="158"/>
      <c r="HM27" s="159"/>
      <c r="HN27" s="160"/>
      <c r="HO27" s="136"/>
      <c r="HP27" s="136"/>
      <c r="HS27" s="147"/>
      <c r="HT27" s="157"/>
      <c r="HU27" s="158"/>
      <c r="HV27" s="159"/>
      <c r="HW27" s="160"/>
      <c r="HX27" s="136"/>
      <c r="HY27" s="136"/>
      <c r="IB27" s="147"/>
      <c r="IC27" s="157"/>
      <c r="ID27" s="158"/>
      <c r="IE27" s="159"/>
      <c r="IF27" s="160"/>
      <c r="IG27" s="136"/>
      <c r="IH27" s="136"/>
      <c r="II27" s="53"/>
      <c r="IJ27" s="53"/>
      <c r="IK27" s="147"/>
      <c r="IL27" s="157"/>
      <c r="IM27" s="158"/>
      <c r="IN27" s="159"/>
      <c r="IO27" s="160"/>
      <c r="IP27" s="136"/>
      <c r="IQ27" s="136"/>
      <c r="IT27" s="147"/>
      <c r="IU27" s="157"/>
      <c r="IV27" s="158"/>
      <c r="IW27" s="159"/>
      <c r="IX27" s="160"/>
      <c r="IY27" s="136"/>
      <c r="IZ27" s="136"/>
      <c r="JC27" s="147"/>
      <c r="JD27" s="157"/>
      <c r="JE27" s="158"/>
      <c r="JF27" s="159"/>
      <c r="JG27" s="160"/>
      <c r="JH27" s="136"/>
      <c r="JI27" s="136"/>
      <c r="JL27" s="147"/>
      <c r="JM27" s="157"/>
      <c r="JN27" s="158"/>
      <c r="JO27" s="159"/>
      <c r="JP27" s="160"/>
      <c r="JQ27" s="136"/>
      <c r="JR27" s="136"/>
    </row>
    <row r="28" spans="2:278" ht="46.5" thickTop="1" thickBot="1">
      <c r="B28" s="139">
        <v>4.2</v>
      </c>
      <c r="C28" s="157" t="s">
        <v>156</v>
      </c>
      <c r="D28" s="158" t="s">
        <v>137</v>
      </c>
      <c r="E28" s="159">
        <v>323</v>
      </c>
      <c r="F28" s="160">
        <v>0</v>
      </c>
      <c r="G28" s="136">
        <f t="shared" si="0"/>
        <v>0</v>
      </c>
      <c r="H28" s="136"/>
      <c r="K28" s="139"/>
      <c r="L28" s="157"/>
      <c r="M28" s="158"/>
      <c r="N28" s="159"/>
      <c r="O28" s="160"/>
      <c r="P28" s="136"/>
      <c r="Q28" s="136"/>
      <c r="R28" s="74"/>
      <c r="S28" s="73"/>
      <c r="T28" s="139"/>
      <c r="U28" s="157"/>
      <c r="V28" s="158"/>
      <c r="W28" s="159"/>
      <c r="X28" s="160"/>
      <c r="Y28" s="136"/>
      <c r="Z28" s="136"/>
      <c r="AA28" s="73"/>
      <c r="AC28" s="139"/>
      <c r="AD28" s="157"/>
      <c r="AE28" s="158"/>
      <c r="AF28" s="159"/>
      <c r="AG28" s="160"/>
      <c r="AH28" s="136"/>
      <c r="AI28" s="136"/>
      <c r="AL28" s="139"/>
      <c r="AM28" s="157"/>
      <c r="AN28" s="158"/>
      <c r="AO28" s="159"/>
      <c r="AP28" s="160"/>
      <c r="AQ28" s="136"/>
      <c r="AR28" s="136"/>
      <c r="AU28" s="139"/>
      <c r="AV28" s="157"/>
      <c r="AW28" s="158"/>
      <c r="AX28" s="159"/>
      <c r="AY28" s="160"/>
      <c r="AZ28" s="136"/>
      <c r="BA28" s="136"/>
      <c r="BD28" s="139"/>
      <c r="BE28" s="157"/>
      <c r="BF28" s="158"/>
      <c r="BG28" s="159"/>
      <c r="BH28" s="160"/>
      <c r="BI28" s="136"/>
      <c r="BJ28" s="136"/>
      <c r="BM28" s="139"/>
      <c r="BN28" s="157"/>
      <c r="BO28" s="158"/>
      <c r="BP28" s="159"/>
      <c r="BQ28" s="160"/>
      <c r="BR28" s="136"/>
      <c r="BS28" s="136"/>
      <c r="BV28" s="139"/>
      <c r="BW28" s="157"/>
      <c r="BX28" s="158"/>
      <c r="BY28" s="159"/>
      <c r="BZ28" s="160"/>
      <c r="CA28" s="136"/>
      <c r="CB28" s="136"/>
      <c r="CE28" s="139"/>
      <c r="CF28" s="157"/>
      <c r="CG28" s="158"/>
      <c r="CH28" s="159"/>
      <c r="CI28" s="160"/>
      <c r="CJ28" s="136"/>
      <c r="CK28" s="136"/>
      <c r="CN28" s="139"/>
      <c r="CO28" s="157"/>
      <c r="CP28" s="158"/>
      <c r="CQ28" s="159"/>
      <c r="CR28" s="160"/>
      <c r="CS28" s="136"/>
      <c r="CT28" s="136"/>
      <c r="CW28" s="139"/>
      <c r="CX28" s="157"/>
      <c r="CY28" s="158"/>
      <c r="CZ28" s="159"/>
      <c r="DA28" s="160"/>
      <c r="DB28" s="136"/>
      <c r="DC28" s="136"/>
      <c r="DF28" s="139"/>
      <c r="DG28" s="157"/>
      <c r="DH28" s="158"/>
      <c r="DI28" s="159"/>
      <c r="DJ28" s="160"/>
      <c r="DK28" s="136"/>
      <c r="DL28" s="136"/>
      <c r="DO28" s="139"/>
      <c r="DP28" s="157"/>
      <c r="DQ28" s="158"/>
      <c r="DR28" s="159"/>
      <c r="DS28" s="160"/>
      <c r="DT28" s="136"/>
      <c r="DU28" s="136"/>
      <c r="DX28" s="139"/>
      <c r="DY28" s="157"/>
      <c r="DZ28" s="158"/>
      <c r="EA28" s="159"/>
      <c r="EB28" s="160"/>
      <c r="EC28" s="136"/>
      <c r="ED28" s="136"/>
      <c r="EG28" s="139"/>
      <c r="EH28" s="157"/>
      <c r="EI28" s="158"/>
      <c r="EJ28" s="159"/>
      <c r="EK28" s="160"/>
      <c r="EL28" s="136"/>
      <c r="EM28" s="136"/>
      <c r="EP28" s="139"/>
      <c r="EQ28" s="157"/>
      <c r="ER28" s="158"/>
      <c r="ES28" s="159"/>
      <c r="ET28" s="160"/>
      <c r="EU28" s="136"/>
      <c r="EV28" s="136"/>
      <c r="EY28" s="139"/>
      <c r="EZ28" s="157"/>
      <c r="FA28" s="158"/>
      <c r="FB28" s="159"/>
      <c r="FC28" s="160"/>
      <c r="FD28" s="136"/>
      <c r="FE28" s="136"/>
      <c r="FH28" s="139"/>
      <c r="FI28" s="157"/>
      <c r="FJ28" s="158"/>
      <c r="FK28" s="159"/>
      <c r="FL28" s="160"/>
      <c r="FM28" s="136"/>
      <c r="FN28" s="136"/>
      <c r="FO28" s="53"/>
      <c r="FP28" s="53"/>
      <c r="FQ28" s="139"/>
      <c r="FR28" s="157"/>
      <c r="FS28" s="158"/>
      <c r="FT28" s="159"/>
      <c r="FU28" s="160"/>
      <c r="FV28" s="136"/>
      <c r="FW28" s="136"/>
      <c r="FZ28" s="139"/>
      <c r="GA28" s="157"/>
      <c r="GB28" s="158"/>
      <c r="GC28" s="159"/>
      <c r="GD28" s="160"/>
      <c r="GE28" s="136"/>
      <c r="GF28" s="136"/>
      <c r="GI28" s="139"/>
      <c r="GJ28" s="157"/>
      <c r="GK28" s="158"/>
      <c r="GL28" s="159"/>
      <c r="GM28" s="160"/>
      <c r="GN28" s="136"/>
      <c r="GO28" s="136"/>
      <c r="GR28" s="139"/>
      <c r="GS28" s="157"/>
      <c r="GT28" s="158"/>
      <c r="GU28" s="159"/>
      <c r="GV28" s="160"/>
      <c r="GW28" s="136"/>
      <c r="GX28" s="136"/>
      <c r="GY28" s="53"/>
      <c r="GZ28" s="53"/>
      <c r="HA28" s="139"/>
      <c r="HB28" s="157"/>
      <c r="HC28" s="158"/>
      <c r="HD28" s="159"/>
      <c r="HE28" s="160"/>
      <c r="HF28" s="136"/>
      <c r="HG28" s="136"/>
      <c r="HJ28" s="139"/>
      <c r="HK28" s="157"/>
      <c r="HL28" s="158"/>
      <c r="HM28" s="159"/>
      <c r="HN28" s="160"/>
      <c r="HO28" s="136"/>
      <c r="HP28" s="136"/>
      <c r="HS28" s="139"/>
      <c r="HT28" s="157"/>
      <c r="HU28" s="158"/>
      <c r="HV28" s="159"/>
      <c r="HW28" s="160"/>
      <c r="HX28" s="136"/>
      <c r="HY28" s="136"/>
      <c r="IB28" s="139"/>
      <c r="IC28" s="157"/>
      <c r="ID28" s="158"/>
      <c r="IE28" s="159"/>
      <c r="IF28" s="160"/>
      <c r="IG28" s="136"/>
      <c r="IH28" s="136"/>
      <c r="II28" s="53"/>
      <c r="IJ28" s="53"/>
      <c r="IK28" s="139"/>
      <c r="IL28" s="157"/>
      <c r="IM28" s="158"/>
      <c r="IN28" s="159"/>
      <c r="IO28" s="160"/>
      <c r="IP28" s="136"/>
      <c r="IQ28" s="136"/>
      <c r="IT28" s="139"/>
      <c r="IU28" s="157"/>
      <c r="IV28" s="158"/>
      <c r="IW28" s="159"/>
      <c r="IX28" s="160"/>
      <c r="IY28" s="136"/>
      <c r="IZ28" s="136"/>
      <c r="JC28" s="139"/>
      <c r="JD28" s="157"/>
      <c r="JE28" s="158"/>
      <c r="JF28" s="159"/>
      <c r="JG28" s="160"/>
      <c r="JH28" s="136"/>
      <c r="JI28" s="136"/>
      <c r="JL28" s="139"/>
      <c r="JM28" s="157"/>
      <c r="JN28" s="158"/>
      <c r="JO28" s="159"/>
      <c r="JP28" s="160"/>
      <c r="JQ28" s="136"/>
      <c r="JR28" s="136"/>
    </row>
    <row r="29" spans="2:278" ht="16.5" thickTop="1" thickBot="1">
      <c r="B29" s="125" t="s">
        <v>157</v>
      </c>
      <c r="C29" s="153" t="s">
        <v>158</v>
      </c>
      <c r="D29" s="785"/>
      <c r="E29" s="786"/>
      <c r="F29" s="786"/>
      <c r="G29" s="787"/>
      <c r="H29" s="114"/>
      <c r="K29" s="125"/>
      <c r="L29" s="153"/>
      <c r="M29" s="785"/>
      <c r="N29" s="786"/>
      <c r="O29" s="786"/>
      <c r="P29" s="787"/>
      <c r="Q29" s="114"/>
      <c r="R29" s="74"/>
      <c r="S29" s="73"/>
      <c r="T29" s="125"/>
      <c r="U29" s="153"/>
      <c r="V29" s="785"/>
      <c r="W29" s="786"/>
      <c r="X29" s="786"/>
      <c r="Y29" s="787"/>
      <c r="Z29" s="114"/>
      <c r="AA29" s="73"/>
      <c r="AC29" s="125"/>
      <c r="AD29" s="153"/>
      <c r="AE29" s="785"/>
      <c r="AF29" s="786"/>
      <c r="AG29" s="786"/>
      <c r="AH29" s="787"/>
      <c r="AI29" s="114"/>
      <c r="AL29" s="125"/>
      <c r="AM29" s="153"/>
      <c r="AN29" s="785"/>
      <c r="AO29" s="786"/>
      <c r="AP29" s="786"/>
      <c r="AQ29" s="787"/>
      <c r="AR29" s="114"/>
      <c r="AU29" s="125"/>
      <c r="AV29" s="153"/>
      <c r="AW29" s="785"/>
      <c r="AX29" s="786"/>
      <c r="AY29" s="786"/>
      <c r="AZ29" s="787"/>
      <c r="BA29" s="114"/>
      <c r="BD29" s="125"/>
      <c r="BE29" s="153"/>
      <c r="BF29" s="785"/>
      <c r="BG29" s="786"/>
      <c r="BH29" s="786"/>
      <c r="BI29" s="787"/>
      <c r="BJ29" s="114"/>
      <c r="BM29" s="125"/>
      <c r="BN29" s="153"/>
      <c r="BO29" s="785"/>
      <c r="BP29" s="786"/>
      <c r="BQ29" s="786"/>
      <c r="BR29" s="787"/>
      <c r="BS29" s="114"/>
      <c r="BV29" s="125"/>
      <c r="BW29" s="153"/>
      <c r="BX29" s="785"/>
      <c r="BY29" s="786"/>
      <c r="BZ29" s="786"/>
      <c r="CA29" s="787"/>
      <c r="CB29" s="114"/>
      <c r="CE29" s="125"/>
      <c r="CF29" s="153"/>
      <c r="CG29" s="785"/>
      <c r="CH29" s="786"/>
      <c r="CI29" s="786"/>
      <c r="CJ29" s="787"/>
      <c r="CK29" s="114"/>
      <c r="CN29" s="125"/>
      <c r="CO29" s="153"/>
      <c r="CP29" s="785"/>
      <c r="CQ29" s="786"/>
      <c r="CR29" s="786"/>
      <c r="CS29" s="787"/>
      <c r="CT29" s="114"/>
      <c r="CW29" s="125"/>
      <c r="CX29" s="153"/>
      <c r="CY29" s="785"/>
      <c r="CZ29" s="786"/>
      <c r="DA29" s="786"/>
      <c r="DB29" s="787"/>
      <c r="DC29" s="114"/>
      <c r="DF29" s="125"/>
      <c r="DG29" s="153"/>
      <c r="DH29" s="785"/>
      <c r="DI29" s="786"/>
      <c r="DJ29" s="786"/>
      <c r="DK29" s="787"/>
      <c r="DL29" s="114"/>
      <c r="DO29" s="125"/>
      <c r="DP29" s="153"/>
      <c r="DQ29" s="785"/>
      <c r="DR29" s="786"/>
      <c r="DS29" s="786"/>
      <c r="DT29" s="787"/>
      <c r="DU29" s="114"/>
      <c r="DX29" s="125"/>
      <c r="DY29" s="153"/>
      <c r="DZ29" s="785"/>
      <c r="EA29" s="786"/>
      <c r="EB29" s="786"/>
      <c r="EC29" s="787"/>
      <c r="ED29" s="114"/>
      <c r="EG29" s="125"/>
      <c r="EH29" s="153"/>
      <c r="EI29" s="785"/>
      <c r="EJ29" s="786"/>
      <c r="EK29" s="786"/>
      <c r="EL29" s="787"/>
      <c r="EM29" s="114"/>
      <c r="EP29" s="125"/>
      <c r="EQ29" s="153"/>
      <c r="ER29" s="785"/>
      <c r="ES29" s="786"/>
      <c r="ET29" s="786"/>
      <c r="EU29" s="787"/>
      <c r="EV29" s="114"/>
      <c r="EY29" s="125"/>
      <c r="EZ29" s="153"/>
      <c r="FA29" s="785"/>
      <c r="FB29" s="786"/>
      <c r="FC29" s="786"/>
      <c r="FD29" s="787"/>
      <c r="FE29" s="114"/>
      <c r="FH29" s="125"/>
      <c r="FI29" s="153"/>
      <c r="FJ29" s="785"/>
      <c r="FK29" s="786"/>
      <c r="FL29" s="786"/>
      <c r="FM29" s="787"/>
      <c r="FN29" s="114"/>
      <c r="FO29" s="53"/>
      <c r="FP29" s="53"/>
      <c r="FQ29" s="125"/>
      <c r="FR29" s="153"/>
      <c r="FS29" s="785"/>
      <c r="FT29" s="786"/>
      <c r="FU29" s="786"/>
      <c r="FV29" s="787"/>
      <c r="FW29" s="114"/>
      <c r="FZ29" s="125"/>
      <c r="GA29" s="153"/>
      <c r="GB29" s="785"/>
      <c r="GC29" s="786"/>
      <c r="GD29" s="786"/>
      <c r="GE29" s="787"/>
      <c r="GF29" s="114"/>
      <c r="GI29" s="125"/>
      <c r="GJ29" s="153"/>
      <c r="GK29" s="785"/>
      <c r="GL29" s="786"/>
      <c r="GM29" s="786"/>
      <c r="GN29" s="787"/>
      <c r="GO29" s="114"/>
      <c r="GR29" s="125"/>
      <c r="GS29" s="153"/>
      <c r="GT29" s="785"/>
      <c r="GU29" s="786"/>
      <c r="GV29" s="786"/>
      <c r="GW29" s="787"/>
      <c r="GX29" s="114"/>
      <c r="GY29" s="53"/>
      <c r="GZ29" s="53"/>
      <c r="HA29" s="125"/>
      <c r="HB29" s="153"/>
      <c r="HC29" s="785"/>
      <c r="HD29" s="786"/>
      <c r="HE29" s="786"/>
      <c r="HF29" s="787"/>
      <c r="HG29" s="114"/>
      <c r="HJ29" s="125"/>
      <c r="HK29" s="153"/>
      <c r="HL29" s="785"/>
      <c r="HM29" s="786"/>
      <c r="HN29" s="786"/>
      <c r="HO29" s="787"/>
      <c r="HP29" s="114"/>
      <c r="HS29" s="125"/>
      <c r="HT29" s="153"/>
      <c r="HU29" s="785"/>
      <c r="HV29" s="786"/>
      <c r="HW29" s="786"/>
      <c r="HX29" s="787"/>
      <c r="HY29" s="114"/>
      <c r="IB29" s="125"/>
      <c r="IC29" s="153"/>
      <c r="ID29" s="785"/>
      <c r="IE29" s="786"/>
      <c r="IF29" s="786"/>
      <c r="IG29" s="787"/>
      <c r="IH29" s="114"/>
      <c r="II29" s="53"/>
      <c r="IJ29" s="53"/>
      <c r="IK29" s="125"/>
      <c r="IL29" s="153"/>
      <c r="IM29" s="785"/>
      <c r="IN29" s="786"/>
      <c r="IO29" s="786"/>
      <c r="IP29" s="787"/>
      <c r="IQ29" s="114"/>
      <c r="IT29" s="125"/>
      <c r="IU29" s="153"/>
      <c r="IV29" s="785"/>
      <c r="IW29" s="786"/>
      <c r="IX29" s="786"/>
      <c r="IY29" s="787"/>
      <c r="IZ29" s="114"/>
      <c r="JC29" s="125"/>
      <c r="JD29" s="153"/>
      <c r="JE29" s="785"/>
      <c r="JF29" s="786"/>
      <c r="JG29" s="786"/>
      <c r="JH29" s="787"/>
      <c r="JI29" s="114"/>
      <c r="JL29" s="125"/>
      <c r="JM29" s="153"/>
      <c r="JN29" s="785"/>
      <c r="JO29" s="786"/>
      <c r="JP29" s="786"/>
      <c r="JQ29" s="787"/>
      <c r="JR29" s="114"/>
    </row>
    <row r="30" spans="2:278" ht="46.5" thickTop="1" thickBot="1">
      <c r="B30" s="147">
        <v>5.0999999999999996</v>
      </c>
      <c r="C30" s="157" t="s">
        <v>159</v>
      </c>
      <c r="D30" s="158" t="s">
        <v>137</v>
      </c>
      <c r="E30" s="159">
        <v>432</v>
      </c>
      <c r="F30" s="161">
        <v>0</v>
      </c>
      <c r="G30" s="136">
        <f t="shared" si="0"/>
        <v>0</v>
      </c>
      <c r="H30" s="136"/>
      <c r="K30" s="147"/>
      <c r="L30" s="157"/>
      <c r="M30" s="158"/>
      <c r="N30" s="159"/>
      <c r="O30" s="161"/>
      <c r="P30" s="136"/>
      <c r="Q30" s="136"/>
      <c r="R30" s="74"/>
      <c r="S30" s="73"/>
      <c r="T30" s="147"/>
      <c r="U30" s="157"/>
      <c r="V30" s="158"/>
      <c r="W30" s="159"/>
      <c r="X30" s="161"/>
      <c r="Y30" s="136"/>
      <c r="Z30" s="136"/>
      <c r="AA30" s="73"/>
      <c r="AC30" s="147"/>
      <c r="AD30" s="157"/>
      <c r="AE30" s="158"/>
      <c r="AF30" s="159"/>
      <c r="AG30" s="161"/>
      <c r="AH30" s="136"/>
      <c r="AI30" s="136"/>
      <c r="AL30" s="147"/>
      <c r="AM30" s="157"/>
      <c r="AN30" s="158"/>
      <c r="AO30" s="159"/>
      <c r="AP30" s="161"/>
      <c r="AQ30" s="136"/>
      <c r="AR30" s="136"/>
      <c r="AU30" s="147"/>
      <c r="AV30" s="157"/>
      <c r="AW30" s="158"/>
      <c r="AX30" s="159"/>
      <c r="AY30" s="161"/>
      <c r="AZ30" s="136"/>
      <c r="BA30" s="136"/>
      <c r="BD30" s="147"/>
      <c r="BE30" s="157"/>
      <c r="BF30" s="158"/>
      <c r="BG30" s="159"/>
      <c r="BH30" s="161"/>
      <c r="BI30" s="136"/>
      <c r="BJ30" s="136"/>
      <c r="BM30" s="147"/>
      <c r="BN30" s="157"/>
      <c r="BO30" s="158"/>
      <c r="BP30" s="159"/>
      <c r="BQ30" s="161"/>
      <c r="BR30" s="136"/>
      <c r="BS30" s="136"/>
      <c r="BV30" s="147"/>
      <c r="BW30" s="157"/>
      <c r="BX30" s="158"/>
      <c r="BY30" s="159"/>
      <c r="BZ30" s="161"/>
      <c r="CA30" s="136"/>
      <c r="CB30" s="136"/>
      <c r="CE30" s="147"/>
      <c r="CF30" s="157"/>
      <c r="CG30" s="158"/>
      <c r="CH30" s="159"/>
      <c r="CI30" s="161"/>
      <c r="CJ30" s="136"/>
      <c r="CK30" s="136"/>
      <c r="CN30" s="147"/>
      <c r="CO30" s="157"/>
      <c r="CP30" s="158"/>
      <c r="CQ30" s="159"/>
      <c r="CR30" s="161"/>
      <c r="CS30" s="136"/>
      <c r="CT30" s="136"/>
      <c r="CW30" s="147"/>
      <c r="CX30" s="157"/>
      <c r="CY30" s="158"/>
      <c r="CZ30" s="159"/>
      <c r="DA30" s="161"/>
      <c r="DB30" s="136"/>
      <c r="DC30" s="136"/>
      <c r="DF30" s="147"/>
      <c r="DG30" s="157"/>
      <c r="DH30" s="158"/>
      <c r="DI30" s="159"/>
      <c r="DJ30" s="161"/>
      <c r="DK30" s="136"/>
      <c r="DL30" s="136"/>
      <c r="DO30" s="147"/>
      <c r="DP30" s="157"/>
      <c r="DQ30" s="158"/>
      <c r="DR30" s="159"/>
      <c r="DS30" s="161"/>
      <c r="DT30" s="136"/>
      <c r="DU30" s="136"/>
      <c r="DX30" s="147"/>
      <c r="DY30" s="157"/>
      <c r="DZ30" s="158"/>
      <c r="EA30" s="159"/>
      <c r="EB30" s="161"/>
      <c r="EC30" s="136"/>
      <c r="ED30" s="136"/>
      <c r="EG30" s="147"/>
      <c r="EH30" s="157"/>
      <c r="EI30" s="158"/>
      <c r="EJ30" s="159"/>
      <c r="EK30" s="161"/>
      <c r="EL30" s="136"/>
      <c r="EM30" s="136"/>
      <c r="EP30" s="147"/>
      <c r="EQ30" s="157"/>
      <c r="ER30" s="158"/>
      <c r="ES30" s="159"/>
      <c r="ET30" s="161"/>
      <c r="EU30" s="136"/>
      <c r="EV30" s="136"/>
      <c r="EY30" s="147"/>
      <c r="EZ30" s="157"/>
      <c r="FA30" s="158"/>
      <c r="FB30" s="159"/>
      <c r="FC30" s="161"/>
      <c r="FD30" s="136"/>
      <c r="FE30" s="136"/>
      <c r="FH30" s="147"/>
      <c r="FI30" s="157"/>
      <c r="FJ30" s="158"/>
      <c r="FK30" s="159"/>
      <c r="FL30" s="161"/>
      <c r="FM30" s="136"/>
      <c r="FN30" s="136"/>
      <c r="FO30" s="53"/>
      <c r="FP30" s="53"/>
      <c r="FQ30" s="147"/>
      <c r="FR30" s="157"/>
      <c r="FS30" s="158"/>
      <c r="FT30" s="159"/>
      <c r="FU30" s="161"/>
      <c r="FV30" s="136"/>
      <c r="FW30" s="136"/>
      <c r="FZ30" s="147"/>
      <c r="GA30" s="157"/>
      <c r="GB30" s="158"/>
      <c r="GC30" s="159"/>
      <c r="GD30" s="161"/>
      <c r="GE30" s="136"/>
      <c r="GF30" s="136"/>
      <c r="GI30" s="147"/>
      <c r="GJ30" s="157"/>
      <c r="GK30" s="158"/>
      <c r="GL30" s="159"/>
      <c r="GM30" s="161"/>
      <c r="GN30" s="136"/>
      <c r="GO30" s="136"/>
      <c r="GR30" s="147"/>
      <c r="GS30" s="157"/>
      <c r="GT30" s="158"/>
      <c r="GU30" s="159"/>
      <c r="GV30" s="161"/>
      <c r="GW30" s="136"/>
      <c r="GX30" s="136"/>
      <c r="GY30" s="53"/>
      <c r="GZ30" s="53"/>
      <c r="HA30" s="147"/>
      <c r="HB30" s="157"/>
      <c r="HC30" s="158"/>
      <c r="HD30" s="159"/>
      <c r="HE30" s="161"/>
      <c r="HF30" s="136"/>
      <c r="HG30" s="136"/>
      <c r="HJ30" s="147"/>
      <c r="HK30" s="157"/>
      <c r="HL30" s="158"/>
      <c r="HM30" s="159"/>
      <c r="HN30" s="161"/>
      <c r="HO30" s="136"/>
      <c r="HP30" s="136"/>
      <c r="HS30" s="147"/>
      <c r="HT30" s="157"/>
      <c r="HU30" s="158"/>
      <c r="HV30" s="159"/>
      <c r="HW30" s="161"/>
      <c r="HX30" s="136"/>
      <c r="HY30" s="136"/>
      <c r="IB30" s="147"/>
      <c r="IC30" s="157"/>
      <c r="ID30" s="158"/>
      <c r="IE30" s="159"/>
      <c r="IF30" s="161"/>
      <c r="IG30" s="136"/>
      <c r="IH30" s="136"/>
      <c r="II30" s="53"/>
      <c r="IJ30" s="53"/>
      <c r="IK30" s="147"/>
      <c r="IL30" s="157"/>
      <c r="IM30" s="158"/>
      <c r="IN30" s="159"/>
      <c r="IO30" s="161"/>
      <c r="IP30" s="136"/>
      <c r="IQ30" s="136"/>
      <c r="IT30" s="147"/>
      <c r="IU30" s="157"/>
      <c r="IV30" s="158"/>
      <c r="IW30" s="159"/>
      <c r="IX30" s="161"/>
      <c r="IY30" s="136"/>
      <c r="IZ30" s="136"/>
      <c r="JC30" s="147"/>
      <c r="JD30" s="157"/>
      <c r="JE30" s="158"/>
      <c r="JF30" s="159"/>
      <c r="JG30" s="161"/>
      <c r="JH30" s="136"/>
      <c r="JI30" s="136"/>
      <c r="JL30" s="147"/>
      <c r="JM30" s="157"/>
      <c r="JN30" s="158"/>
      <c r="JO30" s="159"/>
      <c r="JP30" s="161"/>
      <c r="JQ30" s="136"/>
      <c r="JR30" s="136"/>
    </row>
    <row r="31" spans="2:278" ht="17.25" thickTop="1" thickBot="1">
      <c r="B31" s="162"/>
      <c r="C31" s="163" t="s">
        <v>120</v>
      </c>
      <c r="D31" s="164"/>
      <c r="E31" s="165"/>
      <c r="F31" s="166"/>
      <c r="G31" s="167">
        <f>G13+G14+G15+G19+G20+G22+G23+G24+G25+G27+G28+G30+G16+G17</f>
        <v>0</v>
      </c>
      <c r="H31" s="167"/>
      <c r="K31" s="162"/>
      <c r="L31" s="163"/>
      <c r="M31" s="164"/>
      <c r="N31" s="165"/>
      <c r="O31" s="166"/>
      <c r="P31" s="167"/>
      <c r="Q31" s="167"/>
      <c r="R31" s="74"/>
      <c r="S31" s="73"/>
      <c r="T31" s="162"/>
      <c r="U31" s="163"/>
      <c r="V31" s="164"/>
      <c r="W31" s="165"/>
      <c r="X31" s="166"/>
      <c r="Y31" s="167"/>
      <c r="Z31" s="167"/>
      <c r="AA31" s="73"/>
      <c r="AC31" s="162"/>
      <c r="AD31" s="163"/>
      <c r="AE31" s="164"/>
      <c r="AF31" s="165"/>
      <c r="AG31" s="166"/>
      <c r="AH31" s="167"/>
      <c r="AI31" s="167"/>
      <c r="AL31" s="162"/>
      <c r="AM31" s="163"/>
      <c r="AN31" s="164"/>
      <c r="AO31" s="165"/>
      <c r="AP31" s="166"/>
      <c r="AQ31" s="167"/>
      <c r="AR31" s="167"/>
      <c r="AU31" s="162"/>
      <c r="AV31" s="163"/>
      <c r="AW31" s="164"/>
      <c r="AX31" s="165"/>
      <c r="AY31" s="166"/>
      <c r="AZ31" s="167"/>
      <c r="BA31" s="167"/>
      <c r="BD31" s="162"/>
      <c r="BE31" s="163"/>
      <c r="BF31" s="164"/>
      <c r="BG31" s="165"/>
      <c r="BH31" s="166"/>
      <c r="BI31" s="167"/>
      <c r="BJ31" s="167"/>
      <c r="BM31" s="162"/>
      <c r="BN31" s="163"/>
      <c r="BO31" s="164"/>
      <c r="BP31" s="165"/>
      <c r="BQ31" s="166"/>
      <c r="BR31" s="167"/>
      <c r="BS31" s="167"/>
      <c r="BV31" s="162"/>
      <c r="BW31" s="163"/>
      <c r="BX31" s="164"/>
      <c r="BY31" s="165"/>
      <c r="BZ31" s="166"/>
      <c r="CA31" s="167"/>
      <c r="CB31" s="167"/>
      <c r="CE31" s="162"/>
      <c r="CF31" s="163"/>
      <c r="CG31" s="164"/>
      <c r="CH31" s="165"/>
      <c r="CI31" s="166"/>
      <c r="CJ31" s="167"/>
      <c r="CK31" s="167"/>
      <c r="CN31" s="162"/>
      <c r="CO31" s="163"/>
      <c r="CP31" s="164"/>
      <c r="CQ31" s="165"/>
      <c r="CR31" s="166"/>
      <c r="CS31" s="167"/>
      <c r="CT31" s="167"/>
      <c r="CW31" s="162"/>
      <c r="CX31" s="163"/>
      <c r="CY31" s="164"/>
      <c r="CZ31" s="165"/>
      <c r="DA31" s="166"/>
      <c r="DB31" s="167"/>
      <c r="DC31" s="167"/>
      <c r="DF31" s="162"/>
      <c r="DG31" s="163"/>
      <c r="DH31" s="164"/>
      <c r="DI31" s="165"/>
      <c r="DJ31" s="166"/>
      <c r="DK31" s="167"/>
      <c r="DL31" s="167"/>
      <c r="DO31" s="162"/>
      <c r="DP31" s="163"/>
      <c r="DQ31" s="164"/>
      <c r="DR31" s="165"/>
      <c r="DS31" s="166"/>
      <c r="DT31" s="167"/>
      <c r="DU31" s="167"/>
      <c r="DX31" s="162"/>
      <c r="DY31" s="163"/>
      <c r="DZ31" s="164"/>
      <c r="EA31" s="165"/>
      <c r="EB31" s="166"/>
      <c r="EC31" s="167"/>
      <c r="ED31" s="167"/>
      <c r="EG31" s="162"/>
      <c r="EH31" s="163"/>
      <c r="EI31" s="164"/>
      <c r="EJ31" s="165"/>
      <c r="EK31" s="166"/>
      <c r="EL31" s="167"/>
      <c r="EM31" s="167"/>
      <c r="EP31" s="162"/>
      <c r="EQ31" s="163"/>
      <c r="ER31" s="164"/>
      <c r="ES31" s="165"/>
      <c r="ET31" s="166"/>
      <c r="EU31" s="167"/>
      <c r="EV31" s="167"/>
      <c r="EY31" s="162"/>
      <c r="EZ31" s="163"/>
      <c r="FA31" s="164"/>
      <c r="FB31" s="165"/>
      <c r="FC31" s="166"/>
      <c r="FD31" s="167"/>
      <c r="FE31" s="167"/>
      <c r="FH31" s="162"/>
      <c r="FI31" s="163"/>
      <c r="FJ31" s="164"/>
      <c r="FK31" s="165"/>
      <c r="FL31" s="166"/>
      <c r="FM31" s="167"/>
      <c r="FN31" s="167"/>
      <c r="FO31" s="53"/>
      <c r="FP31" s="53"/>
      <c r="FQ31" s="162"/>
      <c r="FR31" s="163"/>
      <c r="FS31" s="164"/>
      <c r="FT31" s="165"/>
      <c r="FU31" s="166"/>
      <c r="FV31" s="167"/>
      <c r="FW31" s="167"/>
      <c r="FZ31" s="162"/>
      <c r="GA31" s="163"/>
      <c r="GB31" s="164"/>
      <c r="GC31" s="165"/>
      <c r="GD31" s="166"/>
      <c r="GE31" s="167"/>
      <c r="GF31" s="167"/>
      <c r="GI31" s="162"/>
      <c r="GJ31" s="163"/>
      <c r="GK31" s="164"/>
      <c r="GL31" s="165"/>
      <c r="GM31" s="166"/>
      <c r="GN31" s="167"/>
      <c r="GO31" s="167"/>
      <c r="GR31" s="162"/>
      <c r="GS31" s="163"/>
      <c r="GT31" s="164"/>
      <c r="GU31" s="165"/>
      <c r="GV31" s="166"/>
      <c r="GW31" s="167"/>
      <c r="GX31" s="167"/>
      <c r="GY31" s="53"/>
      <c r="GZ31" s="53"/>
      <c r="HA31" s="162"/>
      <c r="HB31" s="163"/>
      <c r="HC31" s="164"/>
      <c r="HD31" s="165"/>
      <c r="HE31" s="166"/>
      <c r="HF31" s="167"/>
      <c r="HG31" s="167"/>
      <c r="HJ31" s="162"/>
      <c r="HK31" s="163"/>
      <c r="HL31" s="164"/>
      <c r="HM31" s="165"/>
      <c r="HN31" s="166"/>
      <c r="HO31" s="167"/>
      <c r="HP31" s="167"/>
      <c r="HS31" s="162"/>
      <c r="HT31" s="163"/>
      <c r="HU31" s="164"/>
      <c r="HV31" s="165"/>
      <c r="HW31" s="166"/>
      <c r="HX31" s="167"/>
      <c r="HY31" s="167"/>
      <c r="IB31" s="162"/>
      <c r="IC31" s="163"/>
      <c r="ID31" s="164"/>
      <c r="IE31" s="165"/>
      <c r="IF31" s="166"/>
      <c r="IG31" s="167"/>
      <c r="IH31" s="167"/>
      <c r="II31" s="53"/>
      <c r="IJ31" s="53"/>
      <c r="IK31" s="162"/>
      <c r="IL31" s="163"/>
      <c r="IM31" s="164"/>
      <c r="IN31" s="165"/>
      <c r="IO31" s="166"/>
      <c r="IP31" s="167"/>
      <c r="IQ31" s="167"/>
      <c r="IT31" s="162"/>
      <c r="IU31" s="163"/>
      <c r="IV31" s="164"/>
      <c r="IW31" s="165"/>
      <c r="IX31" s="166"/>
      <c r="IY31" s="167"/>
      <c r="IZ31" s="167"/>
      <c r="JC31" s="162"/>
      <c r="JD31" s="163"/>
      <c r="JE31" s="164"/>
      <c r="JF31" s="165"/>
      <c r="JG31" s="166"/>
      <c r="JH31" s="167"/>
      <c r="JI31" s="167"/>
      <c r="JL31" s="162"/>
      <c r="JM31" s="163"/>
      <c r="JN31" s="164"/>
      <c r="JO31" s="165"/>
      <c r="JP31" s="166"/>
      <c r="JQ31" s="167"/>
      <c r="JR31" s="167"/>
    </row>
    <row r="32" spans="2:278" ht="17.25" thickTop="1" thickBot="1">
      <c r="B32" s="168">
        <v>6</v>
      </c>
      <c r="C32" s="169" t="s">
        <v>160</v>
      </c>
      <c r="D32" s="170"/>
      <c r="E32" s="171"/>
      <c r="F32" s="172"/>
      <c r="G32" s="173"/>
      <c r="H32" s="173"/>
      <c r="K32" s="168"/>
      <c r="L32" s="169"/>
      <c r="M32" s="170"/>
      <c r="N32" s="171"/>
      <c r="O32" s="172"/>
      <c r="P32" s="173"/>
      <c r="Q32" s="173"/>
      <c r="R32" s="74"/>
      <c r="S32" s="73"/>
      <c r="T32" s="168"/>
      <c r="U32" s="169"/>
      <c r="V32" s="170"/>
      <c r="W32" s="171"/>
      <c r="X32" s="172"/>
      <c r="Y32" s="173"/>
      <c r="Z32" s="173"/>
      <c r="AA32" s="73"/>
      <c r="AC32" s="168"/>
      <c r="AD32" s="169"/>
      <c r="AE32" s="170"/>
      <c r="AF32" s="171"/>
      <c r="AG32" s="172"/>
      <c r="AH32" s="173"/>
      <c r="AI32" s="173"/>
      <c r="AL32" s="168"/>
      <c r="AM32" s="169"/>
      <c r="AN32" s="170"/>
      <c r="AO32" s="171"/>
      <c r="AP32" s="172"/>
      <c r="AQ32" s="173"/>
      <c r="AR32" s="173"/>
      <c r="AU32" s="168"/>
      <c r="AV32" s="169"/>
      <c r="AW32" s="170"/>
      <c r="AX32" s="171"/>
      <c r="AY32" s="172"/>
      <c r="AZ32" s="173"/>
      <c r="BA32" s="173"/>
      <c r="BD32" s="168"/>
      <c r="BE32" s="169"/>
      <c r="BF32" s="170"/>
      <c r="BG32" s="171"/>
      <c r="BH32" s="172"/>
      <c r="BI32" s="173"/>
      <c r="BJ32" s="173"/>
      <c r="BM32" s="168"/>
      <c r="BN32" s="169"/>
      <c r="BO32" s="170"/>
      <c r="BP32" s="171"/>
      <c r="BQ32" s="172"/>
      <c r="BR32" s="173"/>
      <c r="BS32" s="173"/>
      <c r="BV32" s="168"/>
      <c r="BW32" s="169"/>
      <c r="BX32" s="170"/>
      <c r="BY32" s="171"/>
      <c r="BZ32" s="172"/>
      <c r="CA32" s="173"/>
      <c r="CB32" s="173"/>
      <c r="CE32" s="168"/>
      <c r="CF32" s="169"/>
      <c r="CG32" s="170"/>
      <c r="CH32" s="171"/>
      <c r="CI32" s="172"/>
      <c r="CJ32" s="173"/>
      <c r="CK32" s="173"/>
      <c r="CN32" s="168"/>
      <c r="CO32" s="169"/>
      <c r="CP32" s="170"/>
      <c r="CQ32" s="171"/>
      <c r="CR32" s="172"/>
      <c r="CS32" s="173"/>
      <c r="CT32" s="173"/>
      <c r="CW32" s="168"/>
      <c r="CX32" s="169"/>
      <c r="CY32" s="170"/>
      <c r="CZ32" s="171"/>
      <c r="DA32" s="172"/>
      <c r="DB32" s="173"/>
      <c r="DC32" s="173"/>
      <c r="DF32" s="168"/>
      <c r="DG32" s="169"/>
      <c r="DH32" s="170"/>
      <c r="DI32" s="171"/>
      <c r="DJ32" s="172"/>
      <c r="DK32" s="173"/>
      <c r="DL32" s="173"/>
      <c r="DO32" s="168"/>
      <c r="DP32" s="169"/>
      <c r="DQ32" s="170"/>
      <c r="DR32" s="171"/>
      <c r="DS32" s="172"/>
      <c r="DT32" s="173"/>
      <c r="DU32" s="173"/>
      <c r="DX32" s="168"/>
      <c r="DY32" s="169"/>
      <c r="DZ32" s="170"/>
      <c r="EA32" s="171"/>
      <c r="EB32" s="172"/>
      <c r="EC32" s="173"/>
      <c r="ED32" s="173"/>
      <c r="EG32" s="168"/>
      <c r="EH32" s="169"/>
      <c r="EI32" s="170"/>
      <c r="EJ32" s="171"/>
      <c r="EK32" s="172"/>
      <c r="EL32" s="173"/>
      <c r="EM32" s="173"/>
      <c r="EP32" s="168"/>
      <c r="EQ32" s="169"/>
      <c r="ER32" s="170"/>
      <c r="ES32" s="171"/>
      <c r="ET32" s="172"/>
      <c r="EU32" s="173"/>
      <c r="EV32" s="173"/>
      <c r="EY32" s="168"/>
      <c r="EZ32" s="169"/>
      <c r="FA32" s="170"/>
      <c r="FB32" s="171"/>
      <c r="FC32" s="172"/>
      <c r="FD32" s="173"/>
      <c r="FE32" s="173"/>
      <c r="FH32" s="168"/>
      <c r="FI32" s="169"/>
      <c r="FJ32" s="170"/>
      <c r="FK32" s="171"/>
      <c r="FL32" s="172"/>
      <c r="FM32" s="173"/>
      <c r="FN32" s="173"/>
      <c r="FO32" s="53"/>
      <c r="FP32" s="53"/>
      <c r="FQ32" s="168"/>
      <c r="FR32" s="169"/>
      <c r="FS32" s="170"/>
      <c r="FT32" s="171"/>
      <c r="FU32" s="172"/>
      <c r="FV32" s="173"/>
      <c r="FW32" s="173"/>
      <c r="FZ32" s="168"/>
      <c r="GA32" s="169"/>
      <c r="GB32" s="170"/>
      <c r="GC32" s="171"/>
      <c r="GD32" s="172"/>
      <c r="GE32" s="173"/>
      <c r="GF32" s="173"/>
      <c r="GI32" s="168"/>
      <c r="GJ32" s="169"/>
      <c r="GK32" s="170"/>
      <c r="GL32" s="171"/>
      <c r="GM32" s="172"/>
      <c r="GN32" s="173"/>
      <c r="GO32" s="173"/>
      <c r="GR32" s="168"/>
      <c r="GS32" s="169"/>
      <c r="GT32" s="170"/>
      <c r="GU32" s="171"/>
      <c r="GV32" s="172"/>
      <c r="GW32" s="173"/>
      <c r="GX32" s="173"/>
      <c r="GY32" s="53"/>
      <c r="GZ32" s="53"/>
      <c r="HA32" s="168"/>
      <c r="HB32" s="169"/>
      <c r="HC32" s="170"/>
      <c r="HD32" s="171"/>
      <c r="HE32" s="172"/>
      <c r="HF32" s="173"/>
      <c r="HG32" s="173"/>
      <c r="HJ32" s="168"/>
      <c r="HK32" s="169"/>
      <c r="HL32" s="170"/>
      <c r="HM32" s="171"/>
      <c r="HN32" s="172"/>
      <c r="HO32" s="173"/>
      <c r="HP32" s="173"/>
      <c r="HS32" s="168"/>
      <c r="HT32" s="169"/>
      <c r="HU32" s="170"/>
      <c r="HV32" s="171"/>
      <c r="HW32" s="172"/>
      <c r="HX32" s="173"/>
      <c r="HY32" s="173"/>
      <c r="IB32" s="168"/>
      <c r="IC32" s="169"/>
      <c r="ID32" s="170"/>
      <c r="IE32" s="171"/>
      <c r="IF32" s="172"/>
      <c r="IG32" s="173"/>
      <c r="IH32" s="173"/>
      <c r="II32" s="53"/>
      <c r="IJ32" s="53"/>
      <c r="IK32" s="168"/>
      <c r="IL32" s="169"/>
      <c r="IM32" s="170"/>
      <c r="IN32" s="171"/>
      <c r="IO32" s="172"/>
      <c r="IP32" s="173"/>
      <c r="IQ32" s="173"/>
      <c r="IT32" s="168"/>
      <c r="IU32" s="169"/>
      <c r="IV32" s="170"/>
      <c r="IW32" s="171"/>
      <c r="IX32" s="172"/>
      <c r="IY32" s="173"/>
      <c r="IZ32" s="173"/>
      <c r="JC32" s="168"/>
      <c r="JD32" s="169"/>
      <c r="JE32" s="170"/>
      <c r="JF32" s="171"/>
      <c r="JG32" s="172"/>
      <c r="JH32" s="173"/>
      <c r="JI32" s="173"/>
      <c r="JL32" s="168"/>
      <c r="JM32" s="169"/>
      <c r="JN32" s="170"/>
      <c r="JO32" s="171"/>
      <c r="JP32" s="172"/>
      <c r="JQ32" s="173"/>
      <c r="JR32" s="173"/>
    </row>
    <row r="33" spans="2:278" ht="13.5" thickTop="1">
      <c r="B33" s="174"/>
      <c r="C33" s="175" t="s">
        <v>161</v>
      </c>
      <c r="D33" s="176"/>
      <c r="E33" s="177"/>
      <c r="F33" s="178"/>
      <c r="G33" s="178"/>
      <c r="H33" s="178"/>
      <c r="K33" s="174"/>
      <c r="L33" s="175"/>
      <c r="M33" s="176"/>
      <c r="N33" s="177"/>
      <c r="O33" s="178"/>
      <c r="P33" s="178"/>
      <c r="Q33" s="178"/>
      <c r="R33" s="74"/>
      <c r="S33" s="73"/>
      <c r="T33" s="174"/>
      <c r="U33" s="175"/>
      <c r="V33" s="176"/>
      <c r="W33" s="177"/>
      <c r="X33" s="178"/>
      <c r="Y33" s="178"/>
      <c r="Z33" s="178"/>
      <c r="AA33" s="73"/>
      <c r="AC33" s="174"/>
      <c r="AD33" s="175"/>
      <c r="AE33" s="176"/>
      <c r="AF33" s="177"/>
      <c r="AG33" s="178"/>
      <c r="AH33" s="178"/>
      <c r="AI33" s="178"/>
      <c r="AL33" s="174"/>
      <c r="AM33" s="175"/>
      <c r="AN33" s="176"/>
      <c r="AO33" s="177"/>
      <c r="AP33" s="178"/>
      <c r="AQ33" s="178"/>
      <c r="AR33" s="178"/>
      <c r="AU33" s="174"/>
      <c r="AV33" s="175"/>
      <c r="AW33" s="176"/>
      <c r="AX33" s="177"/>
      <c r="AY33" s="178"/>
      <c r="AZ33" s="178"/>
      <c r="BA33" s="178"/>
      <c r="BD33" s="174"/>
      <c r="BE33" s="175"/>
      <c r="BF33" s="176"/>
      <c r="BG33" s="177"/>
      <c r="BH33" s="178"/>
      <c r="BI33" s="178"/>
      <c r="BJ33" s="178"/>
      <c r="BM33" s="174"/>
      <c r="BN33" s="175"/>
      <c r="BO33" s="176"/>
      <c r="BP33" s="177"/>
      <c r="BQ33" s="178"/>
      <c r="BR33" s="178"/>
      <c r="BS33" s="178"/>
      <c r="BV33" s="174"/>
      <c r="BW33" s="175"/>
      <c r="BX33" s="176"/>
      <c r="BY33" s="177"/>
      <c r="BZ33" s="178"/>
      <c r="CA33" s="178"/>
      <c r="CB33" s="178"/>
      <c r="CE33" s="174"/>
      <c r="CF33" s="175"/>
      <c r="CG33" s="176"/>
      <c r="CH33" s="177"/>
      <c r="CI33" s="178"/>
      <c r="CJ33" s="178"/>
      <c r="CK33" s="178"/>
      <c r="CN33" s="174"/>
      <c r="CO33" s="175"/>
      <c r="CP33" s="176"/>
      <c r="CQ33" s="177"/>
      <c r="CR33" s="178"/>
      <c r="CS33" s="178"/>
      <c r="CT33" s="178"/>
      <c r="CW33" s="174"/>
      <c r="CX33" s="175"/>
      <c r="CY33" s="176"/>
      <c r="CZ33" s="177"/>
      <c r="DA33" s="178"/>
      <c r="DB33" s="178"/>
      <c r="DC33" s="178"/>
      <c r="DF33" s="174"/>
      <c r="DG33" s="175"/>
      <c r="DH33" s="176"/>
      <c r="DI33" s="177"/>
      <c r="DJ33" s="178"/>
      <c r="DK33" s="178"/>
      <c r="DL33" s="178"/>
      <c r="DO33" s="174"/>
      <c r="DP33" s="175"/>
      <c r="DQ33" s="176"/>
      <c r="DR33" s="177"/>
      <c r="DS33" s="178"/>
      <c r="DT33" s="178"/>
      <c r="DU33" s="178"/>
      <c r="DX33" s="174"/>
      <c r="DY33" s="175"/>
      <c r="DZ33" s="176"/>
      <c r="EA33" s="177"/>
      <c r="EB33" s="178"/>
      <c r="EC33" s="178"/>
      <c r="ED33" s="178"/>
      <c r="EG33" s="174"/>
      <c r="EH33" s="175"/>
      <c r="EI33" s="176"/>
      <c r="EJ33" s="177"/>
      <c r="EK33" s="178"/>
      <c r="EL33" s="178"/>
      <c r="EM33" s="178"/>
      <c r="EP33" s="174"/>
      <c r="EQ33" s="175"/>
      <c r="ER33" s="176"/>
      <c r="ES33" s="177"/>
      <c r="ET33" s="178"/>
      <c r="EU33" s="178"/>
      <c r="EV33" s="178"/>
      <c r="EY33" s="174"/>
      <c r="EZ33" s="175"/>
      <c r="FA33" s="176"/>
      <c r="FB33" s="177"/>
      <c r="FC33" s="178"/>
      <c r="FD33" s="178"/>
      <c r="FE33" s="178"/>
      <c r="FH33" s="174"/>
      <c r="FI33" s="175"/>
      <c r="FJ33" s="176"/>
      <c r="FK33" s="177"/>
      <c r="FL33" s="178"/>
      <c r="FM33" s="178"/>
      <c r="FN33" s="178"/>
      <c r="FO33" s="53"/>
      <c r="FP33" s="53"/>
      <c r="FQ33" s="174"/>
      <c r="FR33" s="175"/>
      <c r="FS33" s="176"/>
      <c r="FT33" s="177"/>
      <c r="FU33" s="178"/>
      <c r="FV33" s="178"/>
      <c r="FW33" s="178"/>
      <c r="FZ33" s="174"/>
      <c r="GA33" s="175"/>
      <c r="GB33" s="176"/>
      <c r="GC33" s="177"/>
      <c r="GD33" s="178"/>
      <c r="GE33" s="178"/>
      <c r="GF33" s="178"/>
      <c r="GI33" s="174"/>
      <c r="GJ33" s="175"/>
      <c r="GK33" s="176"/>
      <c r="GL33" s="177"/>
      <c r="GM33" s="178"/>
      <c r="GN33" s="178"/>
      <c r="GO33" s="178"/>
      <c r="GR33" s="174"/>
      <c r="GS33" s="175"/>
      <c r="GT33" s="176"/>
      <c r="GU33" s="177"/>
      <c r="GV33" s="178"/>
      <c r="GW33" s="178"/>
      <c r="GX33" s="178"/>
      <c r="GY33" s="53"/>
      <c r="GZ33" s="53"/>
      <c r="HA33" s="174"/>
      <c r="HB33" s="175"/>
      <c r="HC33" s="176"/>
      <c r="HD33" s="177"/>
      <c r="HE33" s="178"/>
      <c r="HF33" s="178"/>
      <c r="HG33" s="178"/>
      <c r="HJ33" s="174"/>
      <c r="HK33" s="175"/>
      <c r="HL33" s="176"/>
      <c r="HM33" s="177"/>
      <c r="HN33" s="178"/>
      <c r="HO33" s="178"/>
      <c r="HP33" s="178"/>
      <c r="HS33" s="174"/>
      <c r="HT33" s="175"/>
      <c r="HU33" s="176"/>
      <c r="HV33" s="177"/>
      <c r="HW33" s="178"/>
      <c r="HX33" s="178"/>
      <c r="HY33" s="178"/>
      <c r="IB33" s="174"/>
      <c r="IC33" s="175"/>
      <c r="ID33" s="176"/>
      <c r="IE33" s="177"/>
      <c r="IF33" s="178"/>
      <c r="IG33" s="178"/>
      <c r="IH33" s="178"/>
      <c r="II33" s="53"/>
      <c r="IJ33" s="53"/>
      <c r="IK33" s="174"/>
      <c r="IL33" s="175"/>
      <c r="IM33" s="176"/>
      <c r="IN33" s="177"/>
      <c r="IO33" s="178"/>
      <c r="IP33" s="178"/>
      <c r="IQ33" s="178"/>
      <c r="IT33" s="174"/>
      <c r="IU33" s="175"/>
      <c r="IV33" s="176"/>
      <c r="IW33" s="177"/>
      <c r="IX33" s="178"/>
      <c r="IY33" s="178"/>
      <c r="IZ33" s="178"/>
      <c r="JC33" s="174"/>
      <c r="JD33" s="175"/>
      <c r="JE33" s="176"/>
      <c r="JF33" s="177"/>
      <c r="JG33" s="178"/>
      <c r="JH33" s="178"/>
      <c r="JI33" s="178"/>
      <c r="JL33" s="174"/>
      <c r="JM33" s="175"/>
      <c r="JN33" s="176"/>
      <c r="JO33" s="177"/>
      <c r="JP33" s="178"/>
      <c r="JQ33" s="178"/>
      <c r="JR33" s="178"/>
    </row>
    <row r="34" spans="2:278" ht="13.5" thickBot="1">
      <c r="B34" s="174">
        <v>6.1</v>
      </c>
      <c r="C34" s="179" t="s">
        <v>162</v>
      </c>
      <c r="D34" s="180"/>
      <c r="E34" s="177"/>
      <c r="F34" s="181"/>
      <c r="G34" s="181"/>
      <c r="H34" s="181"/>
      <c r="K34" s="174"/>
      <c r="L34" s="179"/>
      <c r="M34" s="180"/>
      <c r="N34" s="177"/>
      <c r="O34" s="181"/>
      <c r="P34" s="181"/>
      <c r="Q34" s="181"/>
      <c r="R34" s="74"/>
      <c r="S34" s="73"/>
      <c r="T34" s="174"/>
      <c r="U34" s="179"/>
      <c r="V34" s="180"/>
      <c r="W34" s="177"/>
      <c r="X34" s="181"/>
      <c r="Y34" s="181"/>
      <c r="Z34" s="181"/>
      <c r="AA34" s="73"/>
      <c r="AC34" s="174"/>
      <c r="AD34" s="179"/>
      <c r="AE34" s="180"/>
      <c r="AF34" s="177"/>
      <c r="AG34" s="181"/>
      <c r="AH34" s="181"/>
      <c r="AI34" s="181"/>
      <c r="AL34" s="174"/>
      <c r="AM34" s="179"/>
      <c r="AN34" s="180"/>
      <c r="AO34" s="177"/>
      <c r="AP34" s="181"/>
      <c r="AQ34" s="181"/>
      <c r="AR34" s="181"/>
      <c r="AU34" s="174"/>
      <c r="AV34" s="179"/>
      <c r="AW34" s="180"/>
      <c r="AX34" s="177"/>
      <c r="AY34" s="181"/>
      <c r="AZ34" s="181"/>
      <c r="BA34" s="181"/>
      <c r="BD34" s="174"/>
      <c r="BE34" s="179"/>
      <c r="BF34" s="180"/>
      <c r="BG34" s="177"/>
      <c r="BH34" s="181"/>
      <c r="BI34" s="181"/>
      <c r="BJ34" s="181"/>
      <c r="BM34" s="174"/>
      <c r="BN34" s="179"/>
      <c r="BO34" s="180"/>
      <c r="BP34" s="177"/>
      <c r="BQ34" s="181"/>
      <c r="BR34" s="181"/>
      <c r="BS34" s="181"/>
      <c r="BV34" s="174"/>
      <c r="BW34" s="179"/>
      <c r="BX34" s="180"/>
      <c r="BY34" s="177"/>
      <c r="BZ34" s="181"/>
      <c r="CA34" s="181"/>
      <c r="CB34" s="181"/>
      <c r="CE34" s="174"/>
      <c r="CF34" s="179"/>
      <c r="CG34" s="180"/>
      <c r="CH34" s="177"/>
      <c r="CI34" s="181"/>
      <c r="CJ34" s="181"/>
      <c r="CK34" s="181"/>
      <c r="CN34" s="174"/>
      <c r="CO34" s="179"/>
      <c r="CP34" s="180"/>
      <c r="CQ34" s="177"/>
      <c r="CR34" s="181"/>
      <c r="CS34" s="181"/>
      <c r="CT34" s="181"/>
      <c r="CW34" s="174"/>
      <c r="CX34" s="179"/>
      <c r="CY34" s="180"/>
      <c r="CZ34" s="177"/>
      <c r="DA34" s="181"/>
      <c r="DB34" s="181"/>
      <c r="DC34" s="181"/>
      <c r="DF34" s="174"/>
      <c r="DG34" s="179"/>
      <c r="DH34" s="180"/>
      <c r="DI34" s="177"/>
      <c r="DJ34" s="181"/>
      <c r="DK34" s="181"/>
      <c r="DL34" s="181"/>
      <c r="DO34" s="174"/>
      <c r="DP34" s="179"/>
      <c r="DQ34" s="180"/>
      <c r="DR34" s="177"/>
      <c r="DS34" s="181"/>
      <c r="DT34" s="181"/>
      <c r="DU34" s="181"/>
      <c r="DX34" s="174"/>
      <c r="DY34" s="179"/>
      <c r="DZ34" s="180"/>
      <c r="EA34" s="177"/>
      <c r="EB34" s="181"/>
      <c r="EC34" s="181"/>
      <c r="ED34" s="181"/>
      <c r="EG34" s="174"/>
      <c r="EH34" s="179"/>
      <c r="EI34" s="180"/>
      <c r="EJ34" s="177"/>
      <c r="EK34" s="181"/>
      <c r="EL34" s="181"/>
      <c r="EM34" s="181"/>
      <c r="EP34" s="174"/>
      <c r="EQ34" s="179"/>
      <c r="ER34" s="180"/>
      <c r="ES34" s="177"/>
      <c r="ET34" s="181"/>
      <c r="EU34" s="181"/>
      <c r="EV34" s="181"/>
      <c r="EY34" s="174"/>
      <c r="EZ34" s="179"/>
      <c r="FA34" s="180"/>
      <c r="FB34" s="177"/>
      <c r="FC34" s="181"/>
      <c r="FD34" s="181"/>
      <c r="FE34" s="181"/>
      <c r="FH34" s="174"/>
      <c r="FI34" s="179"/>
      <c r="FJ34" s="180"/>
      <c r="FK34" s="177"/>
      <c r="FL34" s="181"/>
      <c r="FM34" s="181"/>
      <c r="FN34" s="181"/>
      <c r="FO34" s="53"/>
      <c r="FP34" s="53"/>
      <c r="FQ34" s="174"/>
      <c r="FR34" s="179"/>
      <c r="FS34" s="180"/>
      <c r="FT34" s="177"/>
      <c r="FU34" s="181"/>
      <c r="FV34" s="181"/>
      <c r="FW34" s="181"/>
      <c r="FZ34" s="174"/>
      <c r="GA34" s="179"/>
      <c r="GB34" s="180"/>
      <c r="GC34" s="177"/>
      <c r="GD34" s="181"/>
      <c r="GE34" s="181"/>
      <c r="GF34" s="181"/>
      <c r="GI34" s="174"/>
      <c r="GJ34" s="179"/>
      <c r="GK34" s="180"/>
      <c r="GL34" s="177"/>
      <c r="GM34" s="181"/>
      <c r="GN34" s="181"/>
      <c r="GO34" s="181"/>
      <c r="GR34" s="174"/>
      <c r="GS34" s="179"/>
      <c r="GT34" s="180"/>
      <c r="GU34" s="177"/>
      <c r="GV34" s="181"/>
      <c r="GW34" s="181"/>
      <c r="GX34" s="181"/>
      <c r="GY34" s="53"/>
      <c r="GZ34" s="53"/>
      <c r="HA34" s="174"/>
      <c r="HB34" s="179"/>
      <c r="HC34" s="180"/>
      <c r="HD34" s="177"/>
      <c r="HE34" s="181"/>
      <c r="HF34" s="181"/>
      <c r="HG34" s="181"/>
      <c r="HJ34" s="174"/>
      <c r="HK34" s="179"/>
      <c r="HL34" s="180"/>
      <c r="HM34" s="177"/>
      <c r="HN34" s="181"/>
      <c r="HO34" s="181"/>
      <c r="HP34" s="181"/>
      <c r="HS34" s="174"/>
      <c r="HT34" s="179"/>
      <c r="HU34" s="180"/>
      <c r="HV34" s="177"/>
      <c r="HW34" s="181"/>
      <c r="HX34" s="181"/>
      <c r="HY34" s="181"/>
      <c r="IB34" s="174"/>
      <c r="IC34" s="179"/>
      <c r="ID34" s="180"/>
      <c r="IE34" s="177"/>
      <c r="IF34" s="181"/>
      <c r="IG34" s="181"/>
      <c r="IH34" s="181"/>
      <c r="II34" s="53"/>
      <c r="IJ34" s="53"/>
      <c r="IK34" s="174"/>
      <c r="IL34" s="179"/>
      <c r="IM34" s="180"/>
      <c r="IN34" s="177"/>
      <c r="IO34" s="181"/>
      <c r="IP34" s="181"/>
      <c r="IQ34" s="181"/>
      <c r="IT34" s="174"/>
      <c r="IU34" s="179"/>
      <c r="IV34" s="180"/>
      <c r="IW34" s="177"/>
      <c r="IX34" s="181"/>
      <c r="IY34" s="181"/>
      <c r="IZ34" s="181"/>
      <c r="JC34" s="174"/>
      <c r="JD34" s="179"/>
      <c r="JE34" s="180"/>
      <c r="JF34" s="177"/>
      <c r="JG34" s="181"/>
      <c r="JH34" s="181"/>
      <c r="JI34" s="181"/>
      <c r="JL34" s="174"/>
      <c r="JM34" s="179"/>
      <c r="JN34" s="180"/>
      <c r="JO34" s="177"/>
      <c r="JP34" s="181"/>
      <c r="JQ34" s="181"/>
      <c r="JR34" s="181"/>
    </row>
    <row r="35" spans="2:278" ht="31.5" thickTop="1" thickBot="1">
      <c r="B35" s="174"/>
      <c r="C35" s="148" t="s">
        <v>163</v>
      </c>
      <c r="D35" s="180"/>
      <c r="E35" s="177"/>
      <c r="F35" s="181"/>
      <c r="G35" s="181"/>
      <c r="H35" s="181"/>
      <c r="K35" s="174"/>
      <c r="L35" s="148"/>
      <c r="M35" s="180"/>
      <c r="N35" s="177"/>
      <c r="O35" s="181"/>
      <c r="P35" s="181"/>
      <c r="Q35" s="181"/>
      <c r="R35" s="74"/>
      <c r="S35" s="73"/>
      <c r="T35" s="174"/>
      <c r="U35" s="148"/>
      <c r="V35" s="180"/>
      <c r="W35" s="177"/>
      <c r="X35" s="181"/>
      <c r="Y35" s="181"/>
      <c r="Z35" s="181"/>
      <c r="AA35" s="73"/>
      <c r="AC35" s="174"/>
      <c r="AD35" s="148"/>
      <c r="AE35" s="180"/>
      <c r="AF35" s="177"/>
      <c r="AG35" s="181"/>
      <c r="AH35" s="181"/>
      <c r="AI35" s="181"/>
      <c r="AL35" s="174"/>
      <c r="AM35" s="148"/>
      <c r="AN35" s="180"/>
      <c r="AO35" s="177"/>
      <c r="AP35" s="181"/>
      <c r="AQ35" s="181"/>
      <c r="AR35" s="181"/>
      <c r="AU35" s="174"/>
      <c r="AV35" s="148"/>
      <c r="AW35" s="180"/>
      <c r="AX35" s="177"/>
      <c r="AY35" s="181"/>
      <c r="AZ35" s="181"/>
      <c r="BA35" s="181"/>
      <c r="BD35" s="174"/>
      <c r="BE35" s="148"/>
      <c r="BF35" s="180"/>
      <c r="BG35" s="177"/>
      <c r="BH35" s="181"/>
      <c r="BI35" s="181"/>
      <c r="BJ35" s="181"/>
      <c r="BM35" s="174"/>
      <c r="BN35" s="148"/>
      <c r="BO35" s="180"/>
      <c r="BP35" s="177"/>
      <c r="BQ35" s="181"/>
      <c r="BR35" s="181"/>
      <c r="BS35" s="181"/>
      <c r="BV35" s="174"/>
      <c r="BW35" s="148"/>
      <c r="BX35" s="180"/>
      <c r="BY35" s="177"/>
      <c r="BZ35" s="181"/>
      <c r="CA35" s="181"/>
      <c r="CB35" s="181"/>
      <c r="CE35" s="174"/>
      <c r="CF35" s="148"/>
      <c r="CG35" s="180"/>
      <c r="CH35" s="177"/>
      <c r="CI35" s="181"/>
      <c r="CJ35" s="181"/>
      <c r="CK35" s="181"/>
      <c r="CN35" s="174"/>
      <c r="CO35" s="148"/>
      <c r="CP35" s="180"/>
      <c r="CQ35" s="177"/>
      <c r="CR35" s="181"/>
      <c r="CS35" s="181"/>
      <c r="CT35" s="181"/>
      <c r="CW35" s="174"/>
      <c r="CX35" s="148"/>
      <c r="CY35" s="180"/>
      <c r="CZ35" s="177"/>
      <c r="DA35" s="181"/>
      <c r="DB35" s="181"/>
      <c r="DC35" s="181"/>
      <c r="DF35" s="174"/>
      <c r="DG35" s="148"/>
      <c r="DH35" s="180"/>
      <c r="DI35" s="177"/>
      <c r="DJ35" s="181"/>
      <c r="DK35" s="181"/>
      <c r="DL35" s="181"/>
      <c r="DO35" s="174"/>
      <c r="DP35" s="148"/>
      <c r="DQ35" s="180"/>
      <c r="DR35" s="177"/>
      <c r="DS35" s="181"/>
      <c r="DT35" s="181"/>
      <c r="DU35" s="181"/>
      <c r="DX35" s="174"/>
      <c r="DY35" s="148"/>
      <c r="DZ35" s="180"/>
      <c r="EA35" s="177"/>
      <c r="EB35" s="181"/>
      <c r="EC35" s="181"/>
      <c r="ED35" s="181"/>
      <c r="EG35" s="174"/>
      <c r="EH35" s="148"/>
      <c r="EI35" s="180"/>
      <c r="EJ35" s="177"/>
      <c r="EK35" s="181"/>
      <c r="EL35" s="181"/>
      <c r="EM35" s="181"/>
      <c r="EP35" s="174"/>
      <c r="EQ35" s="148"/>
      <c r="ER35" s="180"/>
      <c r="ES35" s="177"/>
      <c r="ET35" s="181"/>
      <c r="EU35" s="181"/>
      <c r="EV35" s="181"/>
      <c r="EY35" s="174"/>
      <c r="EZ35" s="148"/>
      <c r="FA35" s="180"/>
      <c r="FB35" s="177"/>
      <c r="FC35" s="181"/>
      <c r="FD35" s="181"/>
      <c r="FE35" s="181"/>
      <c r="FH35" s="174"/>
      <c r="FI35" s="148"/>
      <c r="FJ35" s="180"/>
      <c r="FK35" s="177"/>
      <c r="FL35" s="181"/>
      <c r="FM35" s="181"/>
      <c r="FN35" s="181"/>
      <c r="FO35" s="53"/>
      <c r="FP35" s="53"/>
      <c r="FQ35" s="174"/>
      <c r="FR35" s="148"/>
      <c r="FS35" s="180"/>
      <c r="FT35" s="177"/>
      <c r="FU35" s="181"/>
      <c r="FV35" s="181"/>
      <c r="FW35" s="181"/>
      <c r="FZ35" s="174"/>
      <c r="GA35" s="148"/>
      <c r="GB35" s="180"/>
      <c r="GC35" s="177"/>
      <c r="GD35" s="181"/>
      <c r="GE35" s="181"/>
      <c r="GF35" s="181"/>
      <c r="GI35" s="174"/>
      <c r="GJ35" s="148"/>
      <c r="GK35" s="180"/>
      <c r="GL35" s="177"/>
      <c r="GM35" s="181"/>
      <c r="GN35" s="181"/>
      <c r="GO35" s="181"/>
      <c r="GR35" s="174"/>
      <c r="GS35" s="148"/>
      <c r="GT35" s="180"/>
      <c r="GU35" s="177"/>
      <c r="GV35" s="181"/>
      <c r="GW35" s="181"/>
      <c r="GX35" s="181"/>
      <c r="GY35" s="53"/>
      <c r="GZ35" s="53"/>
      <c r="HA35" s="174"/>
      <c r="HB35" s="148"/>
      <c r="HC35" s="180"/>
      <c r="HD35" s="177"/>
      <c r="HE35" s="181"/>
      <c r="HF35" s="181"/>
      <c r="HG35" s="181"/>
      <c r="HJ35" s="174"/>
      <c r="HK35" s="148"/>
      <c r="HL35" s="180"/>
      <c r="HM35" s="177"/>
      <c r="HN35" s="181"/>
      <c r="HO35" s="181"/>
      <c r="HP35" s="181"/>
      <c r="HS35" s="174"/>
      <c r="HT35" s="148"/>
      <c r="HU35" s="180"/>
      <c r="HV35" s="177"/>
      <c r="HW35" s="181"/>
      <c r="HX35" s="181"/>
      <c r="HY35" s="181"/>
      <c r="IB35" s="174"/>
      <c r="IC35" s="148"/>
      <c r="ID35" s="180"/>
      <c r="IE35" s="177"/>
      <c r="IF35" s="181"/>
      <c r="IG35" s="181"/>
      <c r="IH35" s="181"/>
      <c r="II35" s="53"/>
      <c r="IJ35" s="53"/>
      <c r="IK35" s="174"/>
      <c r="IL35" s="148"/>
      <c r="IM35" s="180"/>
      <c r="IN35" s="177"/>
      <c r="IO35" s="181"/>
      <c r="IP35" s="181"/>
      <c r="IQ35" s="181"/>
      <c r="IT35" s="174"/>
      <c r="IU35" s="148"/>
      <c r="IV35" s="180"/>
      <c r="IW35" s="177"/>
      <c r="IX35" s="181"/>
      <c r="IY35" s="181"/>
      <c r="IZ35" s="181"/>
      <c r="JC35" s="174"/>
      <c r="JD35" s="148"/>
      <c r="JE35" s="180"/>
      <c r="JF35" s="177"/>
      <c r="JG35" s="181"/>
      <c r="JH35" s="181"/>
      <c r="JI35" s="181"/>
      <c r="JL35" s="174"/>
      <c r="JM35" s="148"/>
      <c r="JN35" s="180"/>
      <c r="JO35" s="177"/>
      <c r="JP35" s="181"/>
      <c r="JQ35" s="181"/>
      <c r="JR35" s="181"/>
    </row>
    <row r="36" spans="2:278" ht="31.5" thickTop="1" thickBot="1">
      <c r="B36" s="182" t="s">
        <v>113</v>
      </c>
      <c r="C36" s="148" t="s">
        <v>164</v>
      </c>
      <c r="D36" s="183" t="s">
        <v>112</v>
      </c>
      <c r="E36" s="159">
        <v>13</v>
      </c>
      <c r="F36" s="160">
        <v>0</v>
      </c>
      <c r="G36" s="136">
        <f>ROUND((F36*E36),0)</f>
        <v>0</v>
      </c>
      <c r="H36" s="136"/>
      <c r="K36" s="182"/>
      <c r="L36" s="148"/>
      <c r="M36" s="183"/>
      <c r="N36" s="159"/>
      <c r="O36" s="160"/>
      <c r="P36" s="136"/>
      <c r="Q36" s="136"/>
      <c r="R36" s="74"/>
      <c r="S36" s="73"/>
      <c r="T36" s="182"/>
      <c r="U36" s="148"/>
      <c r="V36" s="183"/>
      <c r="W36" s="159"/>
      <c r="X36" s="160"/>
      <c r="Y36" s="136"/>
      <c r="Z36" s="136"/>
      <c r="AA36" s="73"/>
      <c r="AC36" s="182"/>
      <c r="AD36" s="148"/>
      <c r="AE36" s="183"/>
      <c r="AF36" s="159"/>
      <c r="AG36" s="160"/>
      <c r="AH36" s="136"/>
      <c r="AI36" s="136"/>
      <c r="AL36" s="182"/>
      <c r="AM36" s="148"/>
      <c r="AN36" s="183"/>
      <c r="AO36" s="159"/>
      <c r="AP36" s="160"/>
      <c r="AQ36" s="136"/>
      <c r="AR36" s="136"/>
      <c r="AU36" s="182"/>
      <c r="AV36" s="148"/>
      <c r="AW36" s="183"/>
      <c r="AX36" s="159"/>
      <c r="AY36" s="160"/>
      <c r="AZ36" s="136"/>
      <c r="BA36" s="136"/>
      <c r="BD36" s="182"/>
      <c r="BE36" s="148"/>
      <c r="BF36" s="183"/>
      <c r="BG36" s="159"/>
      <c r="BH36" s="160"/>
      <c r="BI36" s="136"/>
      <c r="BJ36" s="136"/>
      <c r="BM36" s="182"/>
      <c r="BN36" s="148"/>
      <c r="BO36" s="183"/>
      <c r="BP36" s="159"/>
      <c r="BQ36" s="160"/>
      <c r="BR36" s="136"/>
      <c r="BS36" s="136"/>
      <c r="BV36" s="182"/>
      <c r="BW36" s="148"/>
      <c r="BX36" s="183"/>
      <c r="BY36" s="159"/>
      <c r="BZ36" s="160"/>
      <c r="CA36" s="136"/>
      <c r="CB36" s="136"/>
      <c r="CE36" s="182"/>
      <c r="CF36" s="148"/>
      <c r="CG36" s="183"/>
      <c r="CH36" s="159"/>
      <c r="CI36" s="160"/>
      <c r="CJ36" s="136"/>
      <c r="CK36" s="136"/>
      <c r="CN36" s="182"/>
      <c r="CO36" s="148"/>
      <c r="CP36" s="183"/>
      <c r="CQ36" s="159"/>
      <c r="CR36" s="160"/>
      <c r="CS36" s="136"/>
      <c r="CT36" s="136"/>
      <c r="CW36" s="182"/>
      <c r="CX36" s="148"/>
      <c r="CY36" s="183"/>
      <c r="CZ36" s="159"/>
      <c r="DA36" s="160"/>
      <c r="DB36" s="136"/>
      <c r="DC36" s="136"/>
      <c r="DF36" s="182"/>
      <c r="DG36" s="148"/>
      <c r="DH36" s="183"/>
      <c r="DI36" s="159"/>
      <c r="DJ36" s="160"/>
      <c r="DK36" s="136"/>
      <c r="DL36" s="136"/>
      <c r="DO36" s="182"/>
      <c r="DP36" s="148"/>
      <c r="DQ36" s="183"/>
      <c r="DR36" s="159"/>
      <c r="DS36" s="160"/>
      <c r="DT36" s="136"/>
      <c r="DU36" s="136"/>
      <c r="DX36" s="182"/>
      <c r="DY36" s="148"/>
      <c r="DZ36" s="183"/>
      <c r="EA36" s="159"/>
      <c r="EB36" s="160"/>
      <c r="EC36" s="136"/>
      <c r="ED36" s="136"/>
      <c r="EG36" s="182"/>
      <c r="EH36" s="148"/>
      <c r="EI36" s="183"/>
      <c r="EJ36" s="159"/>
      <c r="EK36" s="160"/>
      <c r="EL36" s="136"/>
      <c r="EM36" s="136"/>
      <c r="EP36" s="182"/>
      <c r="EQ36" s="148"/>
      <c r="ER36" s="183"/>
      <c r="ES36" s="159"/>
      <c r="ET36" s="160"/>
      <c r="EU36" s="136"/>
      <c r="EV36" s="136"/>
      <c r="EY36" s="182"/>
      <c r="EZ36" s="148"/>
      <c r="FA36" s="183"/>
      <c r="FB36" s="159"/>
      <c r="FC36" s="160"/>
      <c r="FD36" s="136"/>
      <c r="FE36" s="136"/>
      <c r="FH36" s="182"/>
      <c r="FI36" s="148"/>
      <c r="FJ36" s="183"/>
      <c r="FK36" s="159"/>
      <c r="FL36" s="160"/>
      <c r="FM36" s="136"/>
      <c r="FN36" s="136"/>
      <c r="FO36" s="53"/>
      <c r="FP36" s="53"/>
      <c r="FQ36" s="182"/>
      <c r="FR36" s="148"/>
      <c r="FS36" s="183"/>
      <c r="FT36" s="159"/>
      <c r="FU36" s="160"/>
      <c r="FV36" s="136"/>
      <c r="FW36" s="136"/>
      <c r="FZ36" s="182"/>
      <c r="GA36" s="148"/>
      <c r="GB36" s="183"/>
      <c r="GC36" s="159"/>
      <c r="GD36" s="160"/>
      <c r="GE36" s="136"/>
      <c r="GF36" s="136"/>
      <c r="GI36" s="182"/>
      <c r="GJ36" s="148"/>
      <c r="GK36" s="183"/>
      <c r="GL36" s="159"/>
      <c r="GM36" s="160"/>
      <c r="GN36" s="136"/>
      <c r="GO36" s="136"/>
      <c r="GR36" s="182"/>
      <c r="GS36" s="148"/>
      <c r="GT36" s="183"/>
      <c r="GU36" s="159"/>
      <c r="GV36" s="160"/>
      <c r="GW36" s="136"/>
      <c r="GX36" s="136"/>
      <c r="GY36" s="53"/>
      <c r="GZ36" s="53"/>
      <c r="HA36" s="182"/>
      <c r="HB36" s="148"/>
      <c r="HC36" s="183"/>
      <c r="HD36" s="159"/>
      <c r="HE36" s="160"/>
      <c r="HF36" s="136"/>
      <c r="HG36" s="136"/>
      <c r="HJ36" s="182"/>
      <c r="HK36" s="148"/>
      <c r="HL36" s="183"/>
      <c r="HM36" s="159"/>
      <c r="HN36" s="160"/>
      <c r="HO36" s="136"/>
      <c r="HP36" s="136"/>
      <c r="HS36" s="182"/>
      <c r="HT36" s="148"/>
      <c r="HU36" s="183"/>
      <c r="HV36" s="159"/>
      <c r="HW36" s="160"/>
      <c r="HX36" s="136"/>
      <c r="HY36" s="136"/>
      <c r="IB36" s="182"/>
      <c r="IC36" s="148"/>
      <c r="ID36" s="183"/>
      <c r="IE36" s="159"/>
      <c r="IF36" s="160"/>
      <c r="IG36" s="136"/>
      <c r="IH36" s="136"/>
      <c r="II36" s="53"/>
      <c r="IJ36" s="53"/>
      <c r="IK36" s="182"/>
      <c r="IL36" s="148"/>
      <c r="IM36" s="183"/>
      <c r="IN36" s="159"/>
      <c r="IO36" s="160"/>
      <c r="IP36" s="136"/>
      <c r="IQ36" s="136"/>
      <c r="IT36" s="182"/>
      <c r="IU36" s="148"/>
      <c r="IV36" s="183"/>
      <c r="IW36" s="159"/>
      <c r="IX36" s="160"/>
      <c r="IY36" s="136"/>
      <c r="IZ36" s="136"/>
      <c r="JC36" s="182"/>
      <c r="JD36" s="148"/>
      <c r="JE36" s="183"/>
      <c r="JF36" s="159"/>
      <c r="JG36" s="160"/>
      <c r="JH36" s="136"/>
      <c r="JI36" s="136"/>
      <c r="JL36" s="182"/>
      <c r="JM36" s="148"/>
      <c r="JN36" s="183"/>
      <c r="JO36" s="159"/>
      <c r="JP36" s="160"/>
      <c r="JQ36" s="136"/>
      <c r="JR36" s="136"/>
    </row>
    <row r="37" spans="2:278" ht="16.5" thickTop="1" thickBot="1">
      <c r="B37" s="174">
        <v>7</v>
      </c>
      <c r="C37" s="184" t="s">
        <v>165</v>
      </c>
      <c r="D37" s="185"/>
      <c r="E37" s="159"/>
      <c r="F37" s="186"/>
      <c r="G37" s="187"/>
      <c r="H37" s="187"/>
      <c r="K37" s="174"/>
      <c r="L37" s="184"/>
      <c r="M37" s="185"/>
      <c r="N37" s="159"/>
      <c r="O37" s="186"/>
      <c r="P37" s="187"/>
      <c r="Q37" s="187"/>
      <c r="R37" s="74"/>
      <c r="S37" s="73"/>
      <c r="T37" s="174"/>
      <c r="U37" s="184"/>
      <c r="V37" s="185"/>
      <c r="W37" s="159"/>
      <c r="X37" s="186"/>
      <c r="Y37" s="187"/>
      <c r="Z37" s="187"/>
      <c r="AA37" s="73"/>
      <c r="AC37" s="174"/>
      <c r="AD37" s="184"/>
      <c r="AE37" s="185"/>
      <c r="AF37" s="159"/>
      <c r="AG37" s="186"/>
      <c r="AH37" s="187"/>
      <c r="AI37" s="187"/>
      <c r="AL37" s="174"/>
      <c r="AM37" s="184"/>
      <c r="AN37" s="185"/>
      <c r="AO37" s="159"/>
      <c r="AP37" s="186"/>
      <c r="AQ37" s="187"/>
      <c r="AR37" s="187"/>
      <c r="AU37" s="174"/>
      <c r="AV37" s="184"/>
      <c r="AW37" s="185"/>
      <c r="AX37" s="159"/>
      <c r="AY37" s="186"/>
      <c r="AZ37" s="187"/>
      <c r="BA37" s="187"/>
      <c r="BD37" s="174"/>
      <c r="BE37" s="184"/>
      <c r="BF37" s="185"/>
      <c r="BG37" s="159"/>
      <c r="BH37" s="186"/>
      <c r="BI37" s="187"/>
      <c r="BJ37" s="187"/>
      <c r="BM37" s="174"/>
      <c r="BN37" s="184"/>
      <c r="BO37" s="185"/>
      <c r="BP37" s="159"/>
      <c r="BQ37" s="186"/>
      <c r="BR37" s="187"/>
      <c r="BS37" s="187"/>
      <c r="BV37" s="174"/>
      <c r="BW37" s="184"/>
      <c r="BX37" s="185"/>
      <c r="BY37" s="159"/>
      <c r="BZ37" s="186"/>
      <c r="CA37" s="187"/>
      <c r="CB37" s="187"/>
      <c r="CE37" s="174"/>
      <c r="CF37" s="184"/>
      <c r="CG37" s="185"/>
      <c r="CH37" s="159"/>
      <c r="CI37" s="186"/>
      <c r="CJ37" s="187"/>
      <c r="CK37" s="187"/>
      <c r="CN37" s="174"/>
      <c r="CO37" s="184"/>
      <c r="CP37" s="185"/>
      <c r="CQ37" s="159"/>
      <c r="CR37" s="186"/>
      <c r="CS37" s="187"/>
      <c r="CT37" s="187"/>
      <c r="CW37" s="174"/>
      <c r="CX37" s="184"/>
      <c r="CY37" s="185"/>
      <c r="CZ37" s="159"/>
      <c r="DA37" s="186"/>
      <c r="DB37" s="187"/>
      <c r="DC37" s="187"/>
      <c r="DF37" s="174"/>
      <c r="DG37" s="184"/>
      <c r="DH37" s="185"/>
      <c r="DI37" s="159"/>
      <c r="DJ37" s="186"/>
      <c r="DK37" s="187"/>
      <c r="DL37" s="187"/>
      <c r="DO37" s="174"/>
      <c r="DP37" s="184"/>
      <c r="DQ37" s="185"/>
      <c r="DR37" s="159"/>
      <c r="DS37" s="186"/>
      <c r="DT37" s="187"/>
      <c r="DU37" s="187"/>
      <c r="DX37" s="174"/>
      <c r="DY37" s="184"/>
      <c r="DZ37" s="185"/>
      <c r="EA37" s="159"/>
      <c r="EB37" s="186"/>
      <c r="EC37" s="187"/>
      <c r="ED37" s="187"/>
      <c r="EG37" s="174"/>
      <c r="EH37" s="184"/>
      <c r="EI37" s="185"/>
      <c r="EJ37" s="159"/>
      <c r="EK37" s="186"/>
      <c r="EL37" s="187"/>
      <c r="EM37" s="187"/>
      <c r="EP37" s="174"/>
      <c r="EQ37" s="184"/>
      <c r="ER37" s="185"/>
      <c r="ES37" s="159"/>
      <c r="ET37" s="186"/>
      <c r="EU37" s="187"/>
      <c r="EV37" s="187"/>
      <c r="EY37" s="174"/>
      <c r="EZ37" s="184"/>
      <c r="FA37" s="185"/>
      <c r="FB37" s="159"/>
      <c r="FC37" s="186"/>
      <c r="FD37" s="187"/>
      <c r="FE37" s="187"/>
      <c r="FH37" s="174"/>
      <c r="FI37" s="184"/>
      <c r="FJ37" s="185"/>
      <c r="FK37" s="159"/>
      <c r="FL37" s="186"/>
      <c r="FM37" s="187"/>
      <c r="FN37" s="187"/>
      <c r="FO37" s="53"/>
      <c r="FP37" s="53"/>
      <c r="FQ37" s="174"/>
      <c r="FR37" s="184"/>
      <c r="FS37" s="185"/>
      <c r="FT37" s="159"/>
      <c r="FU37" s="186"/>
      <c r="FV37" s="187"/>
      <c r="FW37" s="187"/>
      <c r="FZ37" s="174"/>
      <c r="GA37" s="184"/>
      <c r="GB37" s="185"/>
      <c r="GC37" s="159"/>
      <c r="GD37" s="186"/>
      <c r="GE37" s="187"/>
      <c r="GF37" s="187"/>
      <c r="GI37" s="174"/>
      <c r="GJ37" s="184"/>
      <c r="GK37" s="185"/>
      <c r="GL37" s="159"/>
      <c r="GM37" s="186"/>
      <c r="GN37" s="187"/>
      <c r="GO37" s="187"/>
      <c r="GR37" s="174"/>
      <c r="GS37" s="184"/>
      <c r="GT37" s="185"/>
      <c r="GU37" s="159"/>
      <c r="GV37" s="186"/>
      <c r="GW37" s="187"/>
      <c r="GX37" s="187"/>
      <c r="GY37" s="53"/>
      <c r="GZ37" s="53"/>
      <c r="HA37" s="174"/>
      <c r="HB37" s="184"/>
      <c r="HC37" s="185"/>
      <c r="HD37" s="159"/>
      <c r="HE37" s="186"/>
      <c r="HF37" s="187"/>
      <c r="HG37" s="187"/>
      <c r="HJ37" s="174"/>
      <c r="HK37" s="184"/>
      <c r="HL37" s="185"/>
      <c r="HM37" s="159"/>
      <c r="HN37" s="186"/>
      <c r="HO37" s="187"/>
      <c r="HP37" s="187"/>
      <c r="HS37" s="174"/>
      <c r="HT37" s="184"/>
      <c r="HU37" s="185"/>
      <c r="HV37" s="159"/>
      <c r="HW37" s="186"/>
      <c r="HX37" s="187"/>
      <c r="HY37" s="187"/>
      <c r="IB37" s="174"/>
      <c r="IC37" s="184"/>
      <c r="ID37" s="185"/>
      <c r="IE37" s="159"/>
      <c r="IF37" s="186"/>
      <c r="IG37" s="187"/>
      <c r="IH37" s="187"/>
      <c r="II37" s="53"/>
      <c r="IJ37" s="53"/>
      <c r="IK37" s="174"/>
      <c r="IL37" s="184"/>
      <c r="IM37" s="185"/>
      <c r="IN37" s="159"/>
      <c r="IO37" s="186"/>
      <c r="IP37" s="187"/>
      <c r="IQ37" s="187"/>
      <c r="IT37" s="174"/>
      <c r="IU37" s="184"/>
      <c r="IV37" s="185"/>
      <c r="IW37" s="159"/>
      <c r="IX37" s="186"/>
      <c r="IY37" s="187"/>
      <c r="IZ37" s="187"/>
      <c r="JC37" s="174"/>
      <c r="JD37" s="184"/>
      <c r="JE37" s="185"/>
      <c r="JF37" s="159"/>
      <c r="JG37" s="186"/>
      <c r="JH37" s="187"/>
      <c r="JI37" s="187"/>
      <c r="JL37" s="174"/>
      <c r="JM37" s="184"/>
      <c r="JN37" s="185"/>
      <c r="JO37" s="159"/>
      <c r="JP37" s="186"/>
      <c r="JQ37" s="187"/>
      <c r="JR37" s="187"/>
    </row>
    <row r="38" spans="2:278" ht="31.5" thickTop="1" thickBot="1">
      <c r="B38" s="174"/>
      <c r="C38" s="148" t="s">
        <v>166</v>
      </c>
      <c r="D38" s="188"/>
      <c r="E38" s="150"/>
      <c r="F38" s="186"/>
      <c r="G38" s="187"/>
      <c r="H38" s="187"/>
      <c r="K38" s="174"/>
      <c r="L38" s="148"/>
      <c r="M38" s="188"/>
      <c r="N38" s="150"/>
      <c r="O38" s="186"/>
      <c r="P38" s="187"/>
      <c r="Q38" s="187"/>
      <c r="R38" s="74"/>
      <c r="S38" s="73"/>
      <c r="T38" s="174"/>
      <c r="U38" s="148"/>
      <c r="V38" s="188"/>
      <c r="W38" s="150"/>
      <c r="X38" s="186"/>
      <c r="Y38" s="187"/>
      <c r="Z38" s="187"/>
      <c r="AA38" s="73"/>
      <c r="AC38" s="174"/>
      <c r="AD38" s="148"/>
      <c r="AE38" s="188"/>
      <c r="AF38" s="150"/>
      <c r="AG38" s="186"/>
      <c r="AH38" s="187"/>
      <c r="AI38" s="187"/>
      <c r="AL38" s="174"/>
      <c r="AM38" s="148"/>
      <c r="AN38" s="188"/>
      <c r="AO38" s="150"/>
      <c r="AP38" s="186"/>
      <c r="AQ38" s="187"/>
      <c r="AR38" s="187"/>
      <c r="AU38" s="174"/>
      <c r="AV38" s="148"/>
      <c r="AW38" s="188"/>
      <c r="AX38" s="150"/>
      <c r="AY38" s="186"/>
      <c r="AZ38" s="187"/>
      <c r="BA38" s="187"/>
      <c r="BD38" s="174"/>
      <c r="BE38" s="148"/>
      <c r="BF38" s="188"/>
      <c r="BG38" s="150"/>
      <c r="BH38" s="186"/>
      <c r="BI38" s="187"/>
      <c r="BJ38" s="187"/>
      <c r="BM38" s="174"/>
      <c r="BN38" s="148"/>
      <c r="BO38" s="188"/>
      <c r="BP38" s="150"/>
      <c r="BQ38" s="186"/>
      <c r="BR38" s="187"/>
      <c r="BS38" s="187"/>
      <c r="BV38" s="174"/>
      <c r="BW38" s="148"/>
      <c r="BX38" s="188"/>
      <c r="BY38" s="150"/>
      <c r="BZ38" s="186"/>
      <c r="CA38" s="187"/>
      <c r="CB38" s="187"/>
      <c r="CE38" s="174"/>
      <c r="CF38" s="148"/>
      <c r="CG38" s="188"/>
      <c r="CH38" s="150"/>
      <c r="CI38" s="186"/>
      <c r="CJ38" s="187"/>
      <c r="CK38" s="187"/>
      <c r="CN38" s="174"/>
      <c r="CO38" s="148"/>
      <c r="CP38" s="188"/>
      <c r="CQ38" s="150"/>
      <c r="CR38" s="186"/>
      <c r="CS38" s="187"/>
      <c r="CT38" s="187"/>
      <c r="CW38" s="174"/>
      <c r="CX38" s="148"/>
      <c r="CY38" s="188"/>
      <c r="CZ38" s="150"/>
      <c r="DA38" s="186"/>
      <c r="DB38" s="187"/>
      <c r="DC38" s="187"/>
      <c r="DF38" s="174"/>
      <c r="DG38" s="148"/>
      <c r="DH38" s="188"/>
      <c r="DI38" s="150"/>
      <c r="DJ38" s="186"/>
      <c r="DK38" s="187"/>
      <c r="DL38" s="187"/>
      <c r="DO38" s="174"/>
      <c r="DP38" s="148"/>
      <c r="DQ38" s="188"/>
      <c r="DR38" s="150"/>
      <c r="DS38" s="186"/>
      <c r="DT38" s="187"/>
      <c r="DU38" s="187"/>
      <c r="DX38" s="174"/>
      <c r="DY38" s="148"/>
      <c r="DZ38" s="188"/>
      <c r="EA38" s="150"/>
      <c r="EB38" s="186"/>
      <c r="EC38" s="187"/>
      <c r="ED38" s="187"/>
      <c r="EG38" s="174"/>
      <c r="EH38" s="148"/>
      <c r="EI38" s="188"/>
      <c r="EJ38" s="150"/>
      <c r="EK38" s="186"/>
      <c r="EL38" s="187"/>
      <c r="EM38" s="187"/>
      <c r="EP38" s="174"/>
      <c r="EQ38" s="148"/>
      <c r="ER38" s="188"/>
      <c r="ES38" s="150"/>
      <c r="ET38" s="186"/>
      <c r="EU38" s="187"/>
      <c r="EV38" s="187"/>
      <c r="EY38" s="174"/>
      <c r="EZ38" s="148"/>
      <c r="FA38" s="188"/>
      <c r="FB38" s="150"/>
      <c r="FC38" s="186"/>
      <c r="FD38" s="187"/>
      <c r="FE38" s="187"/>
      <c r="FH38" s="174"/>
      <c r="FI38" s="148"/>
      <c r="FJ38" s="188"/>
      <c r="FK38" s="150"/>
      <c r="FL38" s="186"/>
      <c r="FM38" s="187"/>
      <c r="FN38" s="187"/>
      <c r="FO38" s="53"/>
      <c r="FP38" s="53"/>
      <c r="FQ38" s="174"/>
      <c r="FR38" s="148"/>
      <c r="FS38" s="188"/>
      <c r="FT38" s="150"/>
      <c r="FU38" s="186"/>
      <c r="FV38" s="187"/>
      <c r="FW38" s="187"/>
      <c r="FZ38" s="174"/>
      <c r="GA38" s="148"/>
      <c r="GB38" s="188"/>
      <c r="GC38" s="150"/>
      <c r="GD38" s="186"/>
      <c r="GE38" s="187"/>
      <c r="GF38" s="187"/>
      <c r="GI38" s="174"/>
      <c r="GJ38" s="148"/>
      <c r="GK38" s="188"/>
      <c r="GL38" s="150"/>
      <c r="GM38" s="186"/>
      <c r="GN38" s="187"/>
      <c r="GO38" s="187"/>
      <c r="GR38" s="174"/>
      <c r="GS38" s="148"/>
      <c r="GT38" s="188"/>
      <c r="GU38" s="150"/>
      <c r="GV38" s="186"/>
      <c r="GW38" s="187"/>
      <c r="GX38" s="187"/>
      <c r="GY38" s="53"/>
      <c r="GZ38" s="53"/>
      <c r="HA38" s="174"/>
      <c r="HB38" s="148"/>
      <c r="HC38" s="188"/>
      <c r="HD38" s="150"/>
      <c r="HE38" s="186"/>
      <c r="HF38" s="187"/>
      <c r="HG38" s="187"/>
      <c r="HJ38" s="174"/>
      <c r="HK38" s="148"/>
      <c r="HL38" s="188"/>
      <c r="HM38" s="150"/>
      <c r="HN38" s="186"/>
      <c r="HO38" s="187"/>
      <c r="HP38" s="187"/>
      <c r="HS38" s="174"/>
      <c r="HT38" s="148"/>
      <c r="HU38" s="188"/>
      <c r="HV38" s="150"/>
      <c r="HW38" s="186"/>
      <c r="HX38" s="187"/>
      <c r="HY38" s="187"/>
      <c r="IB38" s="174"/>
      <c r="IC38" s="148"/>
      <c r="ID38" s="188"/>
      <c r="IE38" s="150"/>
      <c r="IF38" s="186"/>
      <c r="IG38" s="187"/>
      <c r="IH38" s="187"/>
      <c r="II38" s="53"/>
      <c r="IJ38" s="53"/>
      <c r="IK38" s="174"/>
      <c r="IL38" s="148"/>
      <c r="IM38" s="188"/>
      <c r="IN38" s="150"/>
      <c r="IO38" s="186"/>
      <c r="IP38" s="187"/>
      <c r="IQ38" s="187"/>
      <c r="IT38" s="174"/>
      <c r="IU38" s="148"/>
      <c r="IV38" s="188"/>
      <c r="IW38" s="150"/>
      <c r="IX38" s="186"/>
      <c r="IY38" s="187"/>
      <c r="IZ38" s="187"/>
      <c r="JC38" s="174"/>
      <c r="JD38" s="148"/>
      <c r="JE38" s="188"/>
      <c r="JF38" s="150"/>
      <c r="JG38" s="186"/>
      <c r="JH38" s="187"/>
      <c r="JI38" s="187"/>
      <c r="JL38" s="174"/>
      <c r="JM38" s="148"/>
      <c r="JN38" s="188"/>
      <c r="JO38" s="150"/>
      <c r="JP38" s="186"/>
      <c r="JQ38" s="187"/>
      <c r="JR38" s="187"/>
    </row>
    <row r="39" spans="2:278" ht="31.5" thickTop="1" thickBot="1">
      <c r="B39" s="177" t="s">
        <v>114</v>
      </c>
      <c r="C39" s="148" t="s">
        <v>167</v>
      </c>
      <c r="D39" s="188" t="s">
        <v>112</v>
      </c>
      <c r="E39" s="150">
        <v>13</v>
      </c>
      <c r="F39" s="160">
        <v>0</v>
      </c>
      <c r="G39" s="136">
        <f t="shared" ref="G39:G44" si="1">ROUND((F39*E39),0)</f>
        <v>0</v>
      </c>
      <c r="H39" s="136"/>
      <c r="K39" s="177"/>
      <c r="L39" s="148"/>
      <c r="M39" s="188"/>
      <c r="N39" s="150"/>
      <c r="O39" s="160"/>
      <c r="P39" s="136"/>
      <c r="Q39" s="136"/>
      <c r="R39" s="74"/>
      <c r="S39" s="73"/>
      <c r="T39" s="177"/>
      <c r="U39" s="148"/>
      <c r="V39" s="188"/>
      <c r="W39" s="150"/>
      <c r="X39" s="160"/>
      <c r="Y39" s="136"/>
      <c r="Z39" s="136"/>
      <c r="AA39" s="73"/>
      <c r="AC39" s="177"/>
      <c r="AD39" s="148"/>
      <c r="AE39" s="188"/>
      <c r="AF39" s="150"/>
      <c r="AG39" s="160"/>
      <c r="AH39" s="136"/>
      <c r="AI39" s="136"/>
      <c r="AL39" s="177"/>
      <c r="AM39" s="148"/>
      <c r="AN39" s="188"/>
      <c r="AO39" s="150"/>
      <c r="AP39" s="160"/>
      <c r="AQ39" s="136"/>
      <c r="AR39" s="136"/>
      <c r="AU39" s="177"/>
      <c r="AV39" s="148"/>
      <c r="AW39" s="188"/>
      <c r="AX39" s="150"/>
      <c r="AY39" s="160"/>
      <c r="AZ39" s="136"/>
      <c r="BA39" s="136"/>
      <c r="BD39" s="177"/>
      <c r="BE39" s="148"/>
      <c r="BF39" s="188"/>
      <c r="BG39" s="150"/>
      <c r="BH39" s="160"/>
      <c r="BI39" s="136"/>
      <c r="BJ39" s="136"/>
      <c r="BM39" s="177"/>
      <c r="BN39" s="148"/>
      <c r="BO39" s="188"/>
      <c r="BP39" s="150"/>
      <c r="BQ39" s="160"/>
      <c r="BR39" s="136"/>
      <c r="BS39" s="136"/>
      <c r="BV39" s="177"/>
      <c r="BW39" s="148"/>
      <c r="BX39" s="188"/>
      <c r="BY39" s="150"/>
      <c r="BZ39" s="160"/>
      <c r="CA39" s="136"/>
      <c r="CB39" s="136"/>
      <c r="CE39" s="177"/>
      <c r="CF39" s="148"/>
      <c r="CG39" s="188"/>
      <c r="CH39" s="150"/>
      <c r="CI39" s="160"/>
      <c r="CJ39" s="136"/>
      <c r="CK39" s="136"/>
      <c r="CN39" s="177"/>
      <c r="CO39" s="148"/>
      <c r="CP39" s="188"/>
      <c r="CQ39" s="150"/>
      <c r="CR39" s="160"/>
      <c r="CS39" s="136"/>
      <c r="CT39" s="136"/>
      <c r="CW39" s="177"/>
      <c r="CX39" s="148"/>
      <c r="CY39" s="188"/>
      <c r="CZ39" s="150"/>
      <c r="DA39" s="160"/>
      <c r="DB39" s="136"/>
      <c r="DC39" s="136"/>
      <c r="DF39" s="177"/>
      <c r="DG39" s="148"/>
      <c r="DH39" s="188"/>
      <c r="DI39" s="150"/>
      <c r="DJ39" s="160"/>
      <c r="DK39" s="136"/>
      <c r="DL39" s="136"/>
      <c r="DO39" s="177"/>
      <c r="DP39" s="148"/>
      <c r="DQ39" s="188"/>
      <c r="DR39" s="150"/>
      <c r="DS39" s="160"/>
      <c r="DT39" s="136"/>
      <c r="DU39" s="136"/>
      <c r="DX39" s="177"/>
      <c r="DY39" s="148"/>
      <c r="DZ39" s="188"/>
      <c r="EA39" s="150"/>
      <c r="EB39" s="160"/>
      <c r="EC39" s="136"/>
      <c r="ED39" s="136"/>
      <c r="EG39" s="177"/>
      <c r="EH39" s="148"/>
      <c r="EI39" s="188"/>
      <c r="EJ39" s="150"/>
      <c r="EK39" s="160"/>
      <c r="EL39" s="136"/>
      <c r="EM39" s="136"/>
      <c r="EP39" s="177"/>
      <c r="EQ39" s="148"/>
      <c r="ER39" s="188"/>
      <c r="ES39" s="150"/>
      <c r="ET39" s="160"/>
      <c r="EU39" s="136"/>
      <c r="EV39" s="136"/>
      <c r="EY39" s="177"/>
      <c r="EZ39" s="148"/>
      <c r="FA39" s="188"/>
      <c r="FB39" s="150"/>
      <c r="FC39" s="160"/>
      <c r="FD39" s="136"/>
      <c r="FE39" s="136"/>
      <c r="FH39" s="177"/>
      <c r="FI39" s="148"/>
      <c r="FJ39" s="188"/>
      <c r="FK39" s="150"/>
      <c r="FL39" s="160"/>
      <c r="FM39" s="136"/>
      <c r="FN39" s="136"/>
      <c r="FO39" s="53"/>
      <c r="FP39" s="53"/>
      <c r="FQ39" s="177"/>
      <c r="FR39" s="148"/>
      <c r="FS39" s="188"/>
      <c r="FT39" s="150"/>
      <c r="FU39" s="160"/>
      <c r="FV39" s="136"/>
      <c r="FW39" s="136"/>
      <c r="FZ39" s="177"/>
      <c r="GA39" s="148"/>
      <c r="GB39" s="188"/>
      <c r="GC39" s="150"/>
      <c r="GD39" s="160"/>
      <c r="GE39" s="136"/>
      <c r="GF39" s="136"/>
      <c r="GI39" s="177"/>
      <c r="GJ39" s="148"/>
      <c r="GK39" s="188"/>
      <c r="GL39" s="150"/>
      <c r="GM39" s="160"/>
      <c r="GN39" s="136"/>
      <c r="GO39" s="136"/>
      <c r="GR39" s="177"/>
      <c r="GS39" s="148"/>
      <c r="GT39" s="188"/>
      <c r="GU39" s="150"/>
      <c r="GV39" s="160"/>
      <c r="GW39" s="136"/>
      <c r="GX39" s="136"/>
      <c r="GY39" s="53"/>
      <c r="GZ39" s="53"/>
      <c r="HA39" s="177"/>
      <c r="HB39" s="148"/>
      <c r="HC39" s="188"/>
      <c r="HD39" s="150"/>
      <c r="HE39" s="160"/>
      <c r="HF39" s="136"/>
      <c r="HG39" s="136"/>
      <c r="HJ39" s="177"/>
      <c r="HK39" s="148"/>
      <c r="HL39" s="188"/>
      <c r="HM39" s="150"/>
      <c r="HN39" s="160"/>
      <c r="HO39" s="136"/>
      <c r="HP39" s="136"/>
      <c r="HS39" s="177"/>
      <c r="HT39" s="148"/>
      <c r="HU39" s="188"/>
      <c r="HV39" s="150"/>
      <c r="HW39" s="160"/>
      <c r="HX39" s="136"/>
      <c r="HY39" s="136"/>
      <c r="IB39" s="177"/>
      <c r="IC39" s="148"/>
      <c r="ID39" s="188"/>
      <c r="IE39" s="150"/>
      <c r="IF39" s="160"/>
      <c r="IG39" s="136"/>
      <c r="IH39" s="136"/>
      <c r="II39" s="53"/>
      <c r="IJ39" s="53"/>
      <c r="IK39" s="177"/>
      <c r="IL39" s="148"/>
      <c r="IM39" s="188"/>
      <c r="IN39" s="150"/>
      <c r="IO39" s="160"/>
      <c r="IP39" s="136"/>
      <c r="IQ39" s="136"/>
      <c r="IT39" s="177"/>
      <c r="IU39" s="148"/>
      <c r="IV39" s="188"/>
      <c r="IW39" s="150"/>
      <c r="IX39" s="160"/>
      <c r="IY39" s="136"/>
      <c r="IZ39" s="136"/>
      <c r="JC39" s="177"/>
      <c r="JD39" s="148"/>
      <c r="JE39" s="188"/>
      <c r="JF39" s="150"/>
      <c r="JG39" s="160"/>
      <c r="JH39" s="136"/>
      <c r="JI39" s="136"/>
      <c r="JL39" s="177"/>
      <c r="JM39" s="148"/>
      <c r="JN39" s="188"/>
      <c r="JO39" s="150"/>
      <c r="JP39" s="160"/>
      <c r="JQ39" s="136"/>
      <c r="JR39" s="136"/>
    </row>
    <row r="40" spans="2:278" ht="31.5" thickTop="1" thickBot="1">
      <c r="B40" s="177" t="s">
        <v>115</v>
      </c>
      <c r="C40" s="148" t="s">
        <v>168</v>
      </c>
      <c r="D40" s="188" t="s">
        <v>112</v>
      </c>
      <c r="E40" s="150">
        <v>170</v>
      </c>
      <c r="F40" s="160">
        <v>0</v>
      </c>
      <c r="G40" s="136">
        <f t="shared" si="1"/>
        <v>0</v>
      </c>
      <c r="H40" s="136"/>
      <c r="K40" s="177"/>
      <c r="L40" s="148"/>
      <c r="M40" s="188"/>
      <c r="N40" s="150"/>
      <c r="O40" s="160"/>
      <c r="P40" s="136"/>
      <c r="Q40" s="136"/>
      <c r="R40" s="74"/>
      <c r="S40" s="73"/>
      <c r="T40" s="177"/>
      <c r="U40" s="148"/>
      <c r="V40" s="188"/>
      <c r="W40" s="150"/>
      <c r="X40" s="160"/>
      <c r="Y40" s="136"/>
      <c r="Z40" s="136"/>
      <c r="AA40" s="73"/>
      <c r="AC40" s="177"/>
      <c r="AD40" s="148"/>
      <c r="AE40" s="188"/>
      <c r="AF40" s="150"/>
      <c r="AG40" s="160"/>
      <c r="AH40" s="136"/>
      <c r="AI40" s="136"/>
      <c r="AL40" s="177"/>
      <c r="AM40" s="148"/>
      <c r="AN40" s="188"/>
      <c r="AO40" s="150"/>
      <c r="AP40" s="160"/>
      <c r="AQ40" s="136"/>
      <c r="AR40" s="136"/>
      <c r="AU40" s="177"/>
      <c r="AV40" s="148"/>
      <c r="AW40" s="188"/>
      <c r="AX40" s="150"/>
      <c r="AY40" s="160"/>
      <c r="AZ40" s="136"/>
      <c r="BA40" s="136"/>
      <c r="BD40" s="177"/>
      <c r="BE40" s="148"/>
      <c r="BF40" s="188"/>
      <c r="BG40" s="150"/>
      <c r="BH40" s="160"/>
      <c r="BI40" s="136"/>
      <c r="BJ40" s="136"/>
      <c r="BM40" s="177"/>
      <c r="BN40" s="148"/>
      <c r="BO40" s="188"/>
      <c r="BP40" s="150"/>
      <c r="BQ40" s="160"/>
      <c r="BR40" s="136"/>
      <c r="BS40" s="136"/>
      <c r="BV40" s="177"/>
      <c r="BW40" s="148"/>
      <c r="BX40" s="188"/>
      <c r="BY40" s="150"/>
      <c r="BZ40" s="160"/>
      <c r="CA40" s="136"/>
      <c r="CB40" s="136"/>
      <c r="CE40" s="177"/>
      <c r="CF40" s="148"/>
      <c r="CG40" s="188"/>
      <c r="CH40" s="150"/>
      <c r="CI40" s="160"/>
      <c r="CJ40" s="136"/>
      <c r="CK40" s="136"/>
      <c r="CN40" s="177"/>
      <c r="CO40" s="148"/>
      <c r="CP40" s="188"/>
      <c r="CQ40" s="150"/>
      <c r="CR40" s="160"/>
      <c r="CS40" s="136"/>
      <c r="CT40" s="136"/>
      <c r="CW40" s="177"/>
      <c r="CX40" s="148"/>
      <c r="CY40" s="188"/>
      <c r="CZ40" s="150"/>
      <c r="DA40" s="160"/>
      <c r="DB40" s="136"/>
      <c r="DC40" s="136"/>
      <c r="DF40" s="177"/>
      <c r="DG40" s="148"/>
      <c r="DH40" s="188"/>
      <c r="DI40" s="150"/>
      <c r="DJ40" s="160"/>
      <c r="DK40" s="136"/>
      <c r="DL40" s="136"/>
      <c r="DO40" s="177"/>
      <c r="DP40" s="148"/>
      <c r="DQ40" s="188"/>
      <c r="DR40" s="150"/>
      <c r="DS40" s="160"/>
      <c r="DT40" s="136"/>
      <c r="DU40" s="136"/>
      <c r="DX40" s="177"/>
      <c r="DY40" s="148"/>
      <c r="DZ40" s="188"/>
      <c r="EA40" s="150"/>
      <c r="EB40" s="160"/>
      <c r="EC40" s="136"/>
      <c r="ED40" s="136"/>
      <c r="EG40" s="177"/>
      <c r="EH40" s="148"/>
      <c r="EI40" s="188"/>
      <c r="EJ40" s="150"/>
      <c r="EK40" s="160"/>
      <c r="EL40" s="136"/>
      <c r="EM40" s="136"/>
      <c r="EP40" s="177"/>
      <c r="EQ40" s="148"/>
      <c r="ER40" s="188"/>
      <c r="ES40" s="150"/>
      <c r="ET40" s="160"/>
      <c r="EU40" s="136"/>
      <c r="EV40" s="136"/>
      <c r="EY40" s="177"/>
      <c r="EZ40" s="148"/>
      <c r="FA40" s="188"/>
      <c r="FB40" s="150"/>
      <c r="FC40" s="160"/>
      <c r="FD40" s="136"/>
      <c r="FE40" s="136"/>
      <c r="FH40" s="177"/>
      <c r="FI40" s="148"/>
      <c r="FJ40" s="188"/>
      <c r="FK40" s="150"/>
      <c r="FL40" s="160"/>
      <c r="FM40" s="136"/>
      <c r="FN40" s="136"/>
      <c r="FO40" s="53"/>
      <c r="FP40" s="53"/>
      <c r="FQ40" s="177"/>
      <c r="FR40" s="148"/>
      <c r="FS40" s="188"/>
      <c r="FT40" s="150"/>
      <c r="FU40" s="160"/>
      <c r="FV40" s="136"/>
      <c r="FW40" s="136"/>
      <c r="FZ40" s="177"/>
      <c r="GA40" s="148"/>
      <c r="GB40" s="188"/>
      <c r="GC40" s="150"/>
      <c r="GD40" s="160"/>
      <c r="GE40" s="136"/>
      <c r="GF40" s="136"/>
      <c r="GI40" s="177"/>
      <c r="GJ40" s="148"/>
      <c r="GK40" s="188"/>
      <c r="GL40" s="150"/>
      <c r="GM40" s="160"/>
      <c r="GN40" s="136"/>
      <c r="GO40" s="136"/>
      <c r="GR40" s="177"/>
      <c r="GS40" s="148"/>
      <c r="GT40" s="188"/>
      <c r="GU40" s="150"/>
      <c r="GV40" s="160"/>
      <c r="GW40" s="136"/>
      <c r="GX40" s="136"/>
      <c r="GY40" s="53"/>
      <c r="GZ40" s="53"/>
      <c r="HA40" s="177"/>
      <c r="HB40" s="148"/>
      <c r="HC40" s="188"/>
      <c r="HD40" s="150"/>
      <c r="HE40" s="160"/>
      <c r="HF40" s="136"/>
      <c r="HG40" s="136"/>
      <c r="HJ40" s="177"/>
      <c r="HK40" s="148"/>
      <c r="HL40" s="188"/>
      <c r="HM40" s="150"/>
      <c r="HN40" s="160"/>
      <c r="HO40" s="136"/>
      <c r="HP40" s="136"/>
      <c r="HS40" s="177"/>
      <c r="HT40" s="148"/>
      <c r="HU40" s="188"/>
      <c r="HV40" s="150"/>
      <c r="HW40" s="160"/>
      <c r="HX40" s="136"/>
      <c r="HY40" s="136"/>
      <c r="IB40" s="177"/>
      <c r="IC40" s="148"/>
      <c r="ID40" s="188"/>
      <c r="IE40" s="150"/>
      <c r="IF40" s="160"/>
      <c r="IG40" s="136"/>
      <c r="IH40" s="136"/>
      <c r="II40" s="53"/>
      <c r="IJ40" s="53"/>
      <c r="IK40" s="177"/>
      <c r="IL40" s="148"/>
      <c r="IM40" s="188"/>
      <c r="IN40" s="150"/>
      <c r="IO40" s="160"/>
      <c r="IP40" s="136"/>
      <c r="IQ40" s="136"/>
      <c r="IT40" s="177"/>
      <c r="IU40" s="148"/>
      <c r="IV40" s="188"/>
      <c r="IW40" s="150"/>
      <c r="IX40" s="160"/>
      <c r="IY40" s="136"/>
      <c r="IZ40" s="136"/>
      <c r="JC40" s="177"/>
      <c r="JD40" s="148"/>
      <c r="JE40" s="188"/>
      <c r="JF40" s="150"/>
      <c r="JG40" s="160"/>
      <c r="JH40" s="136"/>
      <c r="JI40" s="136"/>
      <c r="JL40" s="177"/>
      <c r="JM40" s="148"/>
      <c r="JN40" s="188"/>
      <c r="JO40" s="150"/>
      <c r="JP40" s="160"/>
      <c r="JQ40" s="136"/>
      <c r="JR40" s="136"/>
    </row>
    <row r="41" spans="2:278" ht="31.5" thickTop="1" thickBot="1">
      <c r="B41" s="177" t="s">
        <v>116</v>
      </c>
      <c r="C41" s="148" t="s">
        <v>169</v>
      </c>
      <c r="D41" s="188" t="s">
        <v>112</v>
      </c>
      <c r="E41" s="150">
        <v>35</v>
      </c>
      <c r="F41" s="160">
        <v>0</v>
      </c>
      <c r="G41" s="136">
        <f t="shared" si="1"/>
        <v>0</v>
      </c>
      <c r="H41" s="136"/>
      <c r="K41" s="177"/>
      <c r="L41" s="148"/>
      <c r="M41" s="188"/>
      <c r="N41" s="150"/>
      <c r="O41" s="160"/>
      <c r="P41" s="136"/>
      <c r="Q41" s="136"/>
      <c r="R41" s="74"/>
      <c r="S41" s="73"/>
      <c r="T41" s="177"/>
      <c r="U41" s="148"/>
      <c r="V41" s="188"/>
      <c r="W41" s="150"/>
      <c r="X41" s="160"/>
      <c r="Y41" s="136"/>
      <c r="Z41" s="136"/>
      <c r="AA41" s="73"/>
      <c r="AC41" s="177"/>
      <c r="AD41" s="148"/>
      <c r="AE41" s="188"/>
      <c r="AF41" s="150"/>
      <c r="AG41" s="160"/>
      <c r="AH41" s="136"/>
      <c r="AI41" s="136"/>
      <c r="AL41" s="177"/>
      <c r="AM41" s="148"/>
      <c r="AN41" s="188"/>
      <c r="AO41" s="150"/>
      <c r="AP41" s="160"/>
      <c r="AQ41" s="136"/>
      <c r="AR41" s="136"/>
      <c r="AU41" s="177"/>
      <c r="AV41" s="148"/>
      <c r="AW41" s="188"/>
      <c r="AX41" s="150"/>
      <c r="AY41" s="160"/>
      <c r="AZ41" s="136"/>
      <c r="BA41" s="136"/>
      <c r="BD41" s="177"/>
      <c r="BE41" s="148"/>
      <c r="BF41" s="188"/>
      <c r="BG41" s="150"/>
      <c r="BH41" s="160"/>
      <c r="BI41" s="136"/>
      <c r="BJ41" s="136"/>
      <c r="BM41" s="177"/>
      <c r="BN41" s="148"/>
      <c r="BO41" s="188"/>
      <c r="BP41" s="150"/>
      <c r="BQ41" s="160"/>
      <c r="BR41" s="136"/>
      <c r="BS41" s="136"/>
      <c r="BV41" s="177"/>
      <c r="BW41" s="148"/>
      <c r="BX41" s="188"/>
      <c r="BY41" s="150"/>
      <c r="BZ41" s="160"/>
      <c r="CA41" s="136"/>
      <c r="CB41" s="136"/>
      <c r="CE41" s="177"/>
      <c r="CF41" s="148"/>
      <c r="CG41" s="188"/>
      <c r="CH41" s="150"/>
      <c r="CI41" s="160"/>
      <c r="CJ41" s="136"/>
      <c r="CK41" s="136"/>
      <c r="CN41" s="177"/>
      <c r="CO41" s="148"/>
      <c r="CP41" s="188"/>
      <c r="CQ41" s="150"/>
      <c r="CR41" s="160"/>
      <c r="CS41" s="136"/>
      <c r="CT41" s="136"/>
      <c r="CW41" s="177"/>
      <c r="CX41" s="148"/>
      <c r="CY41" s="188"/>
      <c r="CZ41" s="150"/>
      <c r="DA41" s="160"/>
      <c r="DB41" s="136"/>
      <c r="DC41" s="136"/>
      <c r="DF41" s="177"/>
      <c r="DG41" s="148"/>
      <c r="DH41" s="188"/>
      <c r="DI41" s="150"/>
      <c r="DJ41" s="160"/>
      <c r="DK41" s="136"/>
      <c r="DL41" s="136"/>
      <c r="DO41" s="177"/>
      <c r="DP41" s="148"/>
      <c r="DQ41" s="188"/>
      <c r="DR41" s="150"/>
      <c r="DS41" s="160"/>
      <c r="DT41" s="136"/>
      <c r="DU41" s="136"/>
      <c r="DX41" s="177"/>
      <c r="DY41" s="148"/>
      <c r="DZ41" s="188"/>
      <c r="EA41" s="150"/>
      <c r="EB41" s="160"/>
      <c r="EC41" s="136"/>
      <c r="ED41" s="136"/>
      <c r="EG41" s="177"/>
      <c r="EH41" s="148"/>
      <c r="EI41" s="188"/>
      <c r="EJ41" s="150"/>
      <c r="EK41" s="160"/>
      <c r="EL41" s="136"/>
      <c r="EM41" s="136"/>
      <c r="EP41" s="177"/>
      <c r="EQ41" s="148"/>
      <c r="ER41" s="188"/>
      <c r="ES41" s="150"/>
      <c r="ET41" s="160"/>
      <c r="EU41" s="136"/>
      <c r="EV41" s="136"/>
      <c r="EY41" s="177"/>
      <c r="EZ41" s="148"/>
      <c r="FA41" s="188"/>
      <c r="FB41" s="150"/>
      <c r="FC41" s="160"/>
      <c r="FD41" s="136"/>
      <c r="FE41" s="136"/>
      <c r="FH41" s="177"/>
      <c r="FI41" s="148"/>
      <c r="FJ41" s="188"/>
      <c r="FK41" s="150"/>
      <c r="FL41" s="160"/>
      <c r="FM41" s="136"/>
      <c r="FN41" s="136"/>
      <c r="FO41" s="53"/>
      <c r="FP41" s="53"/>
      <c r="FQ41" s="177"/>
      <c r="FR41" s="148"/>
      <c r="FS41" s="188"/>
      <c r="FT41" s="150"/>
      <c r="FU41" s="160"/>
      <c r="FV41" s="136"/>
      <c r="FW41" s="136"/>
      <c r="FZ41" s="177"/>
      <c r="GA41" s="148"/>
      <c r="GB41" s="188"/>
      <c r="GC41" s="150"/>
      <c r="GD41" s="160"/>
      <c r="GE41" s="136"/>
      <c r="GF41" s="136"/>
      <c r="GI41" s="177"/>
      <c r="GJ41" s="148"/>
      <c r="GK41" s="188"/>
      <c r="GL41" s="150"/>
      <c r="GM41" s="160"/>
      <c r="GN41" s="136"/>
      <c r="GO41" s="136"/>
      <c r="GR41" s="177"/>
      <c r="GS41" s="148"/>
      <c r="GT41" s="188"/>
      <c r="GU41" s="150"/>
      <c r="GV41" s="160"/>
      <c r="GW41" s="136"/>
      <c r="GX41" s="136"/>
      <c r="GY41" s="53"/>
      <c r="GZ41" s="53"/>
      <c r="HA41" s="177"/>
      <c r="HB41" s="148"/>
      <c r="HC41" s="188"/>
      <c r="HD41" s="150"/>
      <c r="HE41" s="160"/>
      <c r="HF41" s="136"/>
      <c r="HG41" s="136"/>
      <c r="HJ41" s="177"/>
      <c r="HK41" s="148"/>
      <c r="HL41" s="188"/>
      <c r="HM41" s="150"/>
      <c r="HN41" s="160"/>
      <c r="HO41" s="136"/>
      <c r="HP41" s="136"/>
      <c r="HS41" s="177"/>
      <c r="HT41" s="148"/>
      <c r="HU41" s="188"/>
      <c r="HV41" s="150"/>
      <c r="HW41" s="160"/>
      <c r="HX41" s="136"/>
      <c r="HY41" s="136"/>
      <c r="IB41" s="177"/>
      <c r="IC41" s="148"/>
      <c r="ID41" s="188"/>
      <c r="IE41" s="150"/>
      <c r="IF41" s="160"/>
      <c r="IG41" s="136"/>
      <c r="IH41" s="136"/>
      <c r="II41" s="53"/>
      <c r="IJ41" s="53"/>
      <c r="IK41" s="177"/>
      <c r="IL41" s="148"/>
      <c r="IM41" s="188"/>
      <c r="IN41" s="150"/>
      <c r="IO41" s="160"/>
      <c r="IP41" s="136"/>
      <c r="IQ41" s="136"/>
      <c r="IT41" s="177"/>
      <c r="IU41" s="148"/>
      <c r="IV41" s="188"/>
      <c r="IW41" s="150"/>
      <c r="IX41" s="160"/>
      <c r="IY41" s="136"/>
      <c r="IZ41" s="136"/>
      <c r="JC41" s="177"/>
      <c r="JD41" s="148"/>
      <c r="JE41" s="188"/>
      <c r="JF41" s="150"/>
      <c r="JG41" s="160"/>
      <c r="JH41" s="136"/>
      <c r="JI41" s="136"/>
      <c r="JL41" s="177"/>
      <c r="JM41" s="148"/>
      <c r="JN41" s="188"/>
      <c r="JO41" s="150"/>
      <c r="JP41" s="160"/>
      <c r="JQ41" s="136"/>
      <c r="JR41" s="136"/>
    </row>
    <row r="42" spans="2:278" ht="31.5" thickTop="1" thickBot="1">
      <c r="B42" s="177" t="s">
        <v>117</v>
      </c>
      <c r="C42" s="148" t="s">
        <v>170</v>
      </c>
      <c r="D42" s="188" t="s">
        <v>112</v>
      </c>
      <c r="E42" s="150">
        <v>71</v>
      </c>
      <c r="F42" s="160">
        <v>0</v>
      </c>
      <c r="G42" s="136">
        <f t="shared" si="1"/>
        <v>0</v>
      </c>
      <c r="H42" s="136"/>
      <c r="K42" s="177"/>
      <c r="L42" s="148"/>
      <c r="M42" s="188"/>
      <c r="N42" s="150"/>
      <c r="O42" s="160"/>
      <c r="P42" s="136"/>
      <c r="Q42" s="136"/>
      <c r="R42" s="74"/>
      <c r="S42" s="73"/>
      <c r="T42" s="177"/>
      <c r="U42" s="148"/>
      <c r="V42" s="188"/>
      <c r="W42" s="150"/>
      <c r="X42" s="160"/>
      <c r="Y42" s="136"/>
      <c r="Z42" s="136"/>
      <c r="AA42" s="73"/>
      <c r="AC42" s="177"/>
      <c r="AD42" s="148"/>
      <c r="AE42" s="188"/>
      <c r="AF42" s="150"/>
      <c r="AG42" s="160"/>
      <c r="AH42" s="136"/>
      <c r="AI42" s="136"/>
      <c r="AL42" s="177"/>
      <c r="AM42" s="148"/>
      <c r="AN42" s="188"/>
      <c r="AO42" s="150"/>
      <c r="AP42" s="160"/>
      <c r="AQ42" s="136"/>
      <c r="AR42" s="136"/>
      <c r="AU42" s="177"/>
      <c r="AV42" s="148"/>
      <c r="AW42" s="188"/>
      <c r="AX42" s="150"/>
      <c r="AY42" s="160"/>
      <c r="AZ42" s="136"/>
      <c r="BA42" s="136"/>
      <c r="BD42" s="177"/>
      <c r="BE42" s="148"/>
      <c r="BF42" s="188"/>
      <c r="BG42" s="150"/>
      <c r="BH42" s="160"/>
      <c r="BI42" s="136"/>
      <c r="BJ42" s="136"/>
      <c r="BM42" s="177"/>
      <c r="BN42" s="148"/>
      <c r="BO42" s="188"/>
      <c r="BP42" s="150"/>
      <c r="BQ42" s="160"/>
      <c r="BR42" s="136"/>
      <c r="BS42" s="136"/>
      <c r="BV42" s="177"/>
      <c r="BW42" s="148"/>
      <c r="BX42" s="188"/>
      <c r="BY42" s="150"/>
      <c r="BZ42" s="160"/>
      <c r="CA42" s="136"/>
      <c r="CB42" s="136"/>
      <c r="CE42" s="177"/>
      <c r="CF42" s="148"/>
      <c r="CG42" s="188"/>
      <c r="CH42" s="150"/>
      <c r="CI42" s="160"/>
      <c r="CJ42" s="136"/>
      <c r="CK42" s="136"/>
      <c r="CN42" s="177"/>
      <c r="CO42" s="148"/>
      <c r="CP42" s="188"/>
      <c r="CQ42" s="150"/>
      <c r="CR42" s="160"/>
      <c r="CS42" s="136"/>
      <c r="CT42" s="136"/>
      <c r="CW42" s="177"/>
      <c r="CX42" s="148"/>
      <c r="CY42" s="188"/>
      <c r="CZ42" s="150"/>
      <c r="DA42" s="160"/>
      <c r="DB42" s="136"/>
      <c r="DC42" s="136"/>
      <c r="DF42" s="177"/>
      <c r="DG42" s="148"/>
      <c r="DH42" s="188"/>
      <c r="DI42" s="150"/>
      <c r="DJ42" s="160"/>
      <c r="DK42" s="136"/>
      <c r="DL42" s="136"/>
      <c r="DO42" s="177"/>
      <c r="DP42" s="148"/>
      <c r="DQ42" s="188"/>
      <c r="DR42" s="150"/>
      <c r="DS42" s="160"/>
      <c r="DT42" s="136"/>
      <c r="DU42" s="136"/>
      <c r="DX42" s="177"/>
      <c r="DY42" s="148"/>
      <c r="DZ42" s="188"/>
      <c r="EA42" s="150"/>
      <c r="EB42" s="160"/>
      <c r="EC42" s="136"/>
      <c r="ED42" s="136"/>
      <c r="EG42" s="177"/>
      <c r="EH42" s="148"/>
      <c r="EI42" s="188"/>
      <c r="EJ42" s="150"/>
      <c r="EK42" s="160"/>
      <c r="EL42" s="136"/>
      <c r="EM42" s="136"/>
      <c r="EP42" s="177"/>
      <c r="EQ42" s="148"/>
      <c r="ER42" s="188"/>
      <c r="ES42" s="150"/>
      <c r="ET42" s="160"/>
      <c r="EU42" s="136"/>
      <c r="EV42" s="136"/>
      <c r="EY42" s="177"/>
      <c r="EZ42" s="148"/>
      <c r="FA42" s="188"/>
      <c r="FB42" s="150"/>
      <c r="FC42" s="160"/>
      <c r="FD42" s="136"/>
      <c r="FE42" s="136"/>
      <c r="FH42" s="177"/>
      <c r="FI42" s="148"/>
      <c r="FJ42" s="188"/>
      <c r="FK42" s="150"/>
      <c r="FL42" s="160"/>
      <c r="FM42" s="136"/>
      <c r="FN42" s="136"/>
      <c r="FO42" s="53"/>
      <c r="FP42" s="53"/>
      <c r="FQ42" s="177"/>
      <c r="FR42" s="148"/>
      <c r="FS42" s="188"/>
      <c r="FT42" s="150"/>
      <c r="FU42" s="160"/>
      <c r="FV42" s="136"/>
      <c r="FW42" s="136"/>
      <c r="FZ42" s="177"/>
      <c r="GA42" s="148"/>
      <c r="GB42" s="188"/>
      <c r="GC42" s="150"/>
      <c r="GD42" s="160"/>
      <c r="GE42" s="136"/>
      <c r="GF42" s="136"/>
      <c r="GI42" s="177"/>
      <c r="GJ42" s="148"/>
      <c r="GK42" s="188"/>
      <c r="GL42" s="150"/>
      <c r="GM42" s="160"/>
      <c r="GN42" s="136"/>
      <c r="GO42" s="136"/>
      <c r="GR42" s="177"/>
      <c r="GS42" s="148"/>
      <c r="GT42" s="188"/>
      <c r="GU42" s="150"/>
      <c r="GV42" s="160"/>
      <c r="GW42" s="136"/>
      <c r="GX42" s="136"/>
      <c r="GY42" s="53"/>
      <c r="GZ42" s="53"/>
      <c r="HA42" s="177"/>
      <c r="HB42" s="148"/>
      <c r="HC42" s="188"/>
      <c r="HD42" s="150"/>
      <c r="HE42" s="160"/>
      <c r="HF42" s="136"/>
      <c r="HG42" s="136"/>
      <c r="HJ42" s="177"/>
      <c r="HK42" s="148"/>
      <c r="HL42" s="188"/>
      <c r="HM42" s="150"/>
      <c r="HN42" s="160"/>
      <c r="HO42" s="136"/>
      <c r="HP42" s="136"/>
      <c r="HS42" s="177"/>
      <c r="HT42" s="148"/>
      <c r="HU42" s="188"/>
      <c r="HV42" s="150"/>
      <c r="HW42" s="160"/>
      <c r="HX42" s="136"/>
      <c r="HY42" s="136"/>
      <c r="IB42" s="177"/>
      <c r="IC42" s="148"/>
      <c r="ID42" s="188"/>
      <c r="IE42" s="150"/>
      <c r="IF42" s="160"/>
      <c r="IG42" s="136"/>
      <c r="IH42" s="136"/>
      <c r="II42" s="53"/>
      <c r="IJ42" s="53"/>
      <c r="IK42" s="177"/>
      <c r="IL42" s="148"/>
      <c r="IM42" s="188"/>
      <c r="IN42" s="150"/>
      <c r="IO42" s="160"/>
      <c r="IP42" s="136"/>
      <c r="IQ42" s="136"/>
      <c r="IT42" s="177"/>
      <c r="IU42" s="148"/>
      <c r="IV42" s="188"/>
      <c r="IW42" s="150"/>
      <c r="IX42" s="160"/>
      <c r="IY42" s="136"/>
      <c r="IZ42" s="136"/>
      <c r="JC42" s="177"/>
      <c r="JD42" s="148"/>
      <c r="JE42" s="188"/>
      <c r="JF42" s="150"/>
      <c r="JG42" s="160"/>
      <c r="JH42" s="136"/>
      <c r="JI42" s="136"/>
      <c r="JL42" s="177"/>
      <c r="JM42" s="148"/>
      <c r="JN42" s="188"/>
      <c r="JO42" s="150"/>
      <c r="JP42" s="160"/>
      <c r="JQ42" s="136"/>
      <c r="JR42" s="136"/>
    </row>
    <row r="43" spans="2:278" ht="31.5" thickTop="1" thickBot="1">
      <c r="B43" s="177" t="s">
        <v>118</v>
      </c>
      <c r="C43" s="148" t="s">
        <v>171</v>
      </c>
      <c r="D43" s="188" t="s">
        <v>112</v>
      </c>
      <c r="E43" s="150">
        <v>6</v>
      </c>
      <c r="F43" s="160">
        <v>0</v>
      </c>
      <c r="G43" s="136">
        <f t="shared" si="1"/>
        <v>0</v>
      </c>
      <c r="H43" s="136"/>
      <c r="K43" s="177"/>
      <c r="L43" s="148"/>
      <c r="M43" s="188"/>
      <c r="N43" s="150"/>
      <c r="O43" s="160"/>
      <c r="P43" s="136"/>
      <c r="Q43" s="136"/>
      <c r="R43" s="74"/>
      <c r="S43" s="73"/>
      <c r="T43" s="177"/>
      <c r="U43" s="148"/>
      <c r="V43" s="188"/>
      <c r="W43" s="150"/>
      <c r="X43" s="160"/>
      <c r="Y43" s="136"/>
      <c r="Z43" s="136"/>
      <c r="AA43" s="73"/>
      <c r="AC43" s="177"/>
      <c r="AD43" s="148"/>
      <c r="AE43" s="188"/>
      <c r="AF43" s="150"/>
      <c r="AG43" s="160"/>
      <c r="AH43" s="136"/>
      <c r="AI43" s="136"/>
      <c r="AL43" s="177"/>
      <c r="AM43" s="148"/>
      <c r="AN43" s="188"/>
      <c r="AO43" s="150"/>
      <c r="AP43" s="160"/>
      <c r="AQ43" s="136"/>
      <c r="AR43" s="136"/>
      <c r="AU43" s="177"/>
      <c r="AV43" s="148"/>
      <c r="AW43" s="188"/>
      <c r="AX43" s="150"/>
      <c r="AY43" s="160"/>
      <c r="AZ43" s="136"/>
      <c r="BA43" s="136"/>
      <c r="BD43" s="177"/>
      <c r="BE43" s="148"/>
      <c r="BF43" s="188"/>
      <c r="BG43" s="150"/>
      <c r="BH43" s="160"/>
      <c r="BI43" s="136"/>
      <c r="BJ43" s="136"/>
      <c r="BM43" s="177"/>
      <c r="BN43" s="148"/>
      <c r="BO43" s="188"/>
      <c r="BP43" s="150"/>
      <c r="BQ43" s="160"/>
      <c r="BR43" s="136"/>
      <c r="BS43" s="136"/>
      <c r="BV43" s="177"/>
      <c r="BW43" s="148"/>
      <c r="BX43" s="188"/>
      <c r="BY43" s="150"/>
      <c r="BZ43" s="160"/>
      <c r="CA43" s="136"/>
      <c r="CB43" s="136"/>
      <c r="CE43" s="177"/>
      <c r="CF43" s="148"/>
      <c r="CG43" s="188"/>
      <c r="CH43" s="150"/>
      <c r="CI43" s="160"/>
      <c r="CJ43" s="136"/>
      <c r="CK43" s="136"/>
      <c r="CN43" s="177"/>
      <c r="CO43" s="148"/>
      <c r="CP43" s="188"/>
      <c r="CQ43" s="150"/>
      <c r="CR43" s="160"/>
      <c r="CS43" s="136"/>
      <c r="CT43" s="136"/>
      <c r="CW43" s="177"/>
      <c r="CX43" s="148"/>
      <c r="CY43" s="188"/>
      <c r="CZ43" s="150"/>
      <c r="DA43" s="160"/>
      <c r="DB43" s="136"/>
      <c r="DC43" s="136"/>
      <c r="DF43" s="177"/>
      <c r="DG43" s="148"/>
      <c r="DH43" s="188"/>
      <c r="DI43" s="150"/>
      <c r="DJ43" s="160"/>
      <c r="DK43" s="136"/>
      <c r="DL43" s="136"/>
      <c r="DO43" s="177"/>
      <c r="DP43" s="148"/>
      <c r="DQ43" s="188"/>
      <c r="DR43" s="150"/>
      <c r="DS43" s="160"/>
      <c r="DT43" s="136"/>
      <c r="DU43" s="136"/>
      <c r="DX43" s="177"/>
      <c r="DY43" s="148"/>
      <c r="DZ43" s="188"/>
      <c r="EA43" s="150"/>
      <c r="EB43" s="160"/>
      <c r="EC43" s="136"/>
      <c r="ED43" s="136"/>
      <c r="EG43" s="177"/>
      <c r="EH43" s="148"/>
      <c r="EI43" s="188"/>
      <c r="EJ43" s="150"/>
      <c r="EK43" s="160"/>
      <c r="EL43" s="136"/>
      <c r="EM43" s="136"/>
      <c r="EP43" s="177"/>
      <c r="EQ43" s="148"/>
      <c r="ER43" s="188"/>
      <c r="ES43" s="150"/>
      <c r="ET43" s="160"/>
      <c r="EU43" s="136"/>
      <c r="EV43" s="136"/>
      <c r="EY43" s="177"/>
      <c r="EZ43" s="148"/>
      <c r="FA43" s="188"/>
      <c r="FB43" s="150"/>
      <c r="FC43" s="160"/>
      <c r="FD43" s="136"/>
      <c r="FE43" s="136"/>
      <c r="FH43" s="177"/>
      <c r="FI43" s="148"/>
      <c r="FJ43" s="188"/>
      <c r="FK43" s="150"/>
      <c r="FL43" s="160"/>
      <c r="FM43" s="136"/>
      <c r="FN43" s="136"/>
      <c r="FO43" s="53"/>
      <c r="FP43" s="53"/>
      <c r="FQ43" s="177"/>
      <c r="FR43" s="148"/>
      <c r="FS43" s="188"/>
      <c r="FT43" s="150"/>
      <c r="FU43" s="160"/>
      <c r="FV43" s="136"/>
      <c r="FW43" s="136"/>
      <c r="FZ43" s="177"/>
      <c r="GA43" s="148"/>
      <c r="GB43" s="188"/>
      <c r="GC43" s="150"/>
      <c r="GD43" s="160"/>
      <c r="GE43" s="136"/>
      <c r="GF43" s="136"/>
      <c r="GI43" s="177"/>
      <c r="GJ43" s="148"/>
      <c r="GK43" s="188"/>
      <c r="GL43" s="150"/>
      <c r="GM43" s="160"/>
      <c r="GN43" s="136"/>
      <c r="GO43" s="136"/>
      <c r="GR43" s="177"/>
      <c r="GS43" s="148"/>
      <c r="GT43" s="188"/>
      <c r="GU43" s="150"/>
      <c r="GV43" s="160"/>
      <c r="GW43" s="136"/>
      <c r="GX43" s="136"/>
      <c r="GY43" s="53"/>
      <c r="GZ43" s="53"/>
      <c r="HA43" s="177"/>
      <c r="HB43" s="148"/>
      <c r="HC43" s="188"/>
      <c r="HD43" s="150"/>
      <c r="HE43" s="160"/>
      <c r="HF43" s="136"/>
      <c r="HG43" s="136"/>
      <c r="HJ43" s="177"/>
      <c r="HK43" s="148"/>
      <c r="HL43" s="188"/>
      <c r="HM43" s="150"/>
      <c r="HN43" s="160"/>
      <c r="HO43" s="136"/>
      <c r="HP43" s="136"/>
      <c r="HS43" s="177"/>
      <c r="HT43" s="148"/>
      <c r="HU43" s="188"/>
      <c r="HV43" s="150"/>
      <c r="HW43" s="160"/>
      <c r="HX43" s="136"/>
      <c r="HY43" s="136"/>
      <c r="IB43" s="177"/>
      <c r="IC43" s="148"/>
      <c r="ID43" s="188"/>
      <c r="IE43" s="150"/>
      <c r="IF43" s="160"/>
      <c r="IG43" s="136"/>
      <c r="IH43" s="136"/>
      <c r="II43" s="53"/>
      <c r="IJ43" s="53"/>
      <c r="IK43" s="177"/>
      <c r="IL43" s="148"/>
      <c r="IM43" s="188"/>
      <c r="IN43" s="150"/>
      <c r="IO43" s="160"/>
      <c r="IP43" s="136"/>
      <c r="IQ43" s="136"/>
      <c r="IT43" s="177"/>
      <c r="IU43" s="148"/>
      <c r="IV43" s="188"/>
      <c r="IW43" s="150"/>
      <c r="IX43" s="160"/>
      <c r="IY43" s="136"/>
      <c r="IZ43" s="136"/>
      <c r="JC43" s="177"/>
      <c r="JD43" s="148"/>
      <c r="JE43" s="188"/>
      <c r="JF43" s="150"/>
      <c r="JG43" s="160"/>
      <c r="JH43" s="136"/>
      <c r="JI43" s="136"/>
      <c r="JL43" s="177"/>
      <c r="JM43" s="148"/>
      <c r="JN43" s="188"/>
      <c r="JO43" s="150"/>
      <c r="JP43" s="160"/>
      <c r="JQ43" s="136"/>
      <c r="JR43" s="136"/>
    </row>
    <row r="44" spans="2:278" ht="31.5" thickTop="1" thickBot="1">
      <c r="B44" s="177" t="s">
        <v>119</v>
      </c>
      <c r="C44" s="148" t="s">
        <v>172</v>
      </c>
      <c r="D44" s="189" t="s">
        <v>112</v>
      </c>
      <c r="E44" s="150">
        <v>6</v>
      </c>
      <c r="F44" s="160">
        <v>0</v>
      </c>
      <c r="G44" s="136">
        <f t="shared" si="1"/>
        <v>0</v>
      </c>
      <c r="H44" s="136"/>
      <c r="K44" s="177"/>
      <c r="L44" s="148"/>
      <c r="M44" s="189"/>
      <c r="N44" s="150"/>
      <c r="O44" s="160"/>
      <c r="P44" s="136"/>
      <c r="Q44" s="136"/>
      <c r="R44" s="74"/>
      <c r="S44" s="73"/>
      <c r="T44" s="177"/>
      <c r="U44" s="148"/>
      <c r="V44" s="189"/>
      <c r="W44" s="150"/>
      <c r="X44" s="160"/>
      <c r="Y44" s="136"/>
      <c r="Z44" s="136"/>
      <c r="AA44" s="73"/>
      <c r="AC44" s="177"/>
      <c r="AD44" s="148"/>
      <c r="AE44" s="189"/>
      <c r="AF44" s="150"/>
      <c r="AG44" s="160"/>
      <c r="AH44" s="136"/>
      <c r="AI44" s="136"/>
      <c r="AL44" s="177"/>
      <c r="AM44" s="148"/>
      <c r="AN44" s="189"/>
      <c r="AO44" s="150"/>
      <c r="AP44" s="160"/>
      <c r="AQ44" s="136"/>
      <c r="AR44" s="136"/>
      <c r="AU44" s="177"/>
      <c r="AV44" s="148"/>
      <c r="AW44" s="189"/>
      <c r="AX44" s="150"/>
      <c r="AY44" s="160"/>
      <c r="AZ44" s="136"/>
      <c r="BA44" s="136"/>
      <c r="BD44" s="177"/>
      <c r="BE44" s="148"/>
      <c r="BF44" s="189"/>
      <c r="BG44" s="150"/>
      <c r="BH44" s="160"/>
      <c r="BI44" s="136"/>
      <c r="BJ44" s="136"/>
      <c r="BM44" s="177"/>
      <c r="BN44" s="148"/>
      <c r="BO44" s="189"/>
      <c r="BP44" s="150"/>
      <c r="BQ44" s="160"/>
      <c r="BR44" s="136"/>
      <c r="BS44" s="136"/>
      <c r="BV44" s="177"/>
      <c r="BW44" s="148"/>
      <c r="BX44" s="189"/>
      <c r="BY44" s="150"/>
      <c r="BZ44" s="160"/>
      <c r="CA44" s="136"/>
      <c r="CB44" s="136"/>
      <c r="CE44" s="177"/>
      <c r="CF44" s="148"/>
      <c r="CG44" s="189"/>
      <c r="CH44" s="150"/>
      <c r="CI44" s="160"/>
      <c r="CJ44" s="136"/>
      <c r="CK44" s="136"/>
      <c r="CN44" s="177"/>
      <c r="CO44" s="148"/>
      <c r="CP44" s="189"/>
      <c r="CQ44" s="150"/>
      <c r="CR44" s="160"/>
      <c r="CS44" s="136"/>
      <c r="CT44" s="136"/>
      <c r="CW44" s="177"/>
      <c r="CX44" s="148"/>
      <c r="CY44" s="189"/>
      <c r="CZ44" s="150"/>
      <c r="DA44" s="160"/>
      <c r="DB44" s="136"/>
      <c r="DC44" s="136"/>
      <c r="DF44" s="177"/>
      <c r="DG44" s="148"/>
      <c r="DH44" s="189"/>
      <c r="DI44" s="150"/>
      <c r="DJ44" s="160"/>
      <c r="DK44" s="136"/>
      <c r="DL44" s="136"/>
      <c r="DO44" s="177"/>
      <c r="DP44" s="148"/>
      <c r="DQ44" s="189"/>
      <c r="DR44" s="150"/>
      <c r="DS44" s="160"/>
      <c r="DT44" s="136"/>
      <c r="DU44" s="136"/>
      <c r="DX44" s="177"/>
      <c r="DY44" s="148"/>
      <c r="DZ44" s="189"/>
      <c r="EA44" s="150"/>
      <c r="EB44" s="160"/>
      <c r="EC44" s="136"/>
      <c r="ED44" s="136"/>
      <c r="EG44" s="177"/>
      <c r="EH44" s="148"/>
      <c r="EI44" s="189"/>
      <c r="EJ44" s="150"/>
      <c r="EK44" s="160"/>
      <c r="EL44" s="136"/>
      <c r="EM44" s="136"/>
      <c r="EP44" s="177"/>
      <c r="EQ44" s="148"/>
      <c r="ER44" s="189"/>
      <c r="ES44" s="150"/>
      <c r="ET44" s="160"/>
      <c r="EU44" s="136"/>
      <c r="EV44" s="136"/>
      <c r="EY44" s="177"/>
      <c r="EZ44" s="148"/>
      <c r="FA44" s="189"/>
      <c r="FB44" s="150"/>
      <c r="FC44" s="160"/>
      <c r="FD44" s="136"/>
      <c r="FE44" s="136"/>
      <c r="FH44" s="177"/>
      <c r="FI44" s="148"/>
      <c r="FJ44" s="189"/>
      <c r="FK44" s="150"/>
      <c r="FL44" s="160"/>
      <c r="FM44" s="136"/>
      <c r="FN44" s="136"/>
      <c r="FO44" s="53"/>
      <c r="FP44" s="53"/>
      <c r="FQ44" s="177"/>
      <c r="FR44" s="148"/>
      <c r="FS44" s="189"/>
      <c r="FT44" s="150"/>
      <c r="FU44" s="160"/>
      <c r="FV44" s="136"/>
      <c r="FW44" s="136"/>
      <c r="FZ44" s="177"/>
      <c r="GA44" s="148"/>
      <c r="GB44" s="189"/>
      <c r="GC44" s="150"/>
      <c r="GD44" s="160"/>
      <c r="GE44" s="136"/>
      <c r="GF44" s="136"/>
      <c r="GI44" s="177"/>
      <c r="GJ44" s="148"/>
      <c r="GK44" s="189"/>
      <c r="GL44" s="150"/>
      <c r="GM44" s="160"/>
      <c r="GN44" s="136"/>
      <c r="GO44" s="136"/>
      <c r="GR44" s="177"/>
      <c r="GS44" s="148"/>
      <c r="GT44" s="189"/>
      <c r="GU44" s="150"/>
      <c r="GV44" s="160"/>
      <c r="GW44" s="136"/>
      <c r="GX44" s="136"/>
      <c r="GY44" s="53"/>
      <c r="GZ44" s="53"/>
      <c r="HA44" s="177"/>
      <c r="HB44" s="148"/>
      <c r="HC44" s="189"/>
      <c r="HD44" s="150"/>
      <c r="HE44" s="160"/>
      <c r="HF44" s="136"/>
      <c r="HG44" s="136"/>
      <c r="HJ44" s="177"/>
      <c r="HK44" s="148"/>
      <c r="HL44" s="189"/>
      <c r="HM44" s="150"/>
      <c r="HN44" s="160"/>
      <c r="HO44" s="136"/>
      <c r="HP44" s="136"/>
      <c r="HS44" s="177"/>
      <c r="HT44" s="148"/>
      <c r="HU44" s="189"/>
      <c r="HV44" s="150"/>
      <c r="HW44" s="160"/>
      <c r="HX44" s="136"/>
      <c r="HY44" s="136"/>
      <c r="IB44" s="177"/>
      <c r="IC44" s="148"/>
      <c r="ID44" s="189"/>
      <c r="IE44" s="150"/>
      <c r="IF44" s="160"/>
      <c r="IG44" s="136"/>
      <c r="IH44" s="136"/>
      <c r="II44" s="53"/>
      <c r="IJ44" s="53"/>
      <c r="IK44" s="177"/>
      <c r="IL44" s="148"/>
      <c r="IM44" s="189"/>
      <c r="IN44" s="150"/>
      <c r="IO44" s="160"/>
      <c r="IP44" s="136"/>
      <c r="IQ44" s="136"/>
      <c r="IT44" s="177"/>
      <c r="IU44" s="148"/>
      <c r="IV44" s="189"/>
      <c r="IW44" s="150"/>
      <c r="IX44" s="160"/>
      <c r="IY44" s="136"/>
      <c r="IZ44" s="136"/>
      <c r="JC44" s="177"/>
      <c r="JD44" s="148"/>
      <c r="JE44" s="189"/>
      <c r="JF44" s="150"/>
      <c r="JG44" s="160"/>
      <c r="JH44" s="136"/>
      <c r="JI44" s="136"/>
      <c r="JL44" s="177"/>
      <c r="JM44" s="148"/>
      <c r="JN44" s="189"/>
      <c r="JO44" s="150"/>
      <c r="JP44" s="160"/>
      <c r="JQ44" s="136"/>
      <c r="JR44" s="136"/>
    </row>
    <row r="45" spans="2:278" ht="16.5" thickTop="1" thickBot="1">
      <c r="B45" s="190">
        <v>7.4</v>
      </c>
      <c r="C45" s="184" t="s">
        <v>173</v>
      </c>
      <c r="D45" s="191"/>
      <c r="E45" s="150"/>
      <c r="F45" s="186"/>
      <c r="G45" s="187"/>
      <c r="H45" s="187"/>
      <c r="K45" s="190"/>
      <c r="L45" s="184"/>
      <c r="M45" s="191"/>
      <c r="N45" s="150"/>
      <c r="O45" s="186"/>
      <c r="P45" s="187"/>
      <c r="Q45" s="187"/>
      <c r="R45" s="74"/>
      <c r="S45" s="73"/>
      <c r="T45" s="190"/>
      <c r="U45" s="184"/>
      <c r="V45" s="191"/>
      <c r="W45" s="150"/>
      <c r="X45" s="186"/>
      <c r="Y45" s="187"/>
      <c r="Z45" s="187"/>
      <c r="AA45" s="73"/>
      <c r="AC45" s="190"/>
      <c r="AD45" s="184"/>
      <c r="AE45" s="191"/>
      <c r="AF45" s="150"/>
      <c r="AG45" s="186"/>
      <c r="AH45" s="187"/>
      <c r="AI45" s="187"/>
      <c r="AL45" s="190"/>
      <c r="AM45" s="184"/>
      <c r="AN45" s="191"/>
      <c r="AO45" s="150"/>
      <c r="AP45" s="186"/>
      <c r="AQ45" s="187"/>
      <c r="AR45" s="187"/>
      <c r="AU45" s="190"/>
      <c r="AV45" s="184"/>
      <c r="AW45" s="191"/>
      <c r="AX45" s="150"/>
      <c r="AY45" s="186"/>
      <c r="AZ45" s="187"/>
      <c r="BA45" s="187"/>
      <c r="BD45" s="190"/>
      <c r="BE45" s="184"/>
      <c r="BF45" s="191"/>
      <c r="BG45" s="150"/>
      <c r="BH45" s="186"/>
      <c r="BI45" s="187"/>
      <c r="BJ45" s="187"/>
      <c r="BM45" s="190"/>
      <c r="BN45" s="184"/>
      <c r="BO45" s="191"/>
      <c r="BP45" s="150"/>
      <c r="BQ45" s="186"/>
      <c r="BR45" s="187"/>
      <c r="BS45" s="187"/>
      <c r="BV45" s="190"/>
      <c r="BW45" s="184"/>
      <c r="BX45" s="191"/>
      <c r="BY45" s="150"/>
      <c r="BZ45" s="186"/>
      <c r="CA45" s="187"/>
      <c r="CB45" s="187"/>
      <c r="CE45" s="190"/>
      <c r="CF45" s="184"/>
      <c r="CG45" s="191"/>
      <c r="CH45" s="150"/>
      <c r="CI45" s="186"/>
      <c r="CJ45" s="187"/>
      <c r="CK45" s="187"/>
      <c r="CN45" s="190"/>
      <c r="CO45" s="184"/>
      <c r="CP45" s="191"/>
      <c r="CQ45" s="150"/>
      <c r="CR45" s="186"/>
      <c r="CS45" s="187"/>
      <c r="CT45" s="187"/>
      <c r="CW45" s="190"/>
      <c r="CX45" s="184"/>
      <c r="CY45" s="191"/>
      <c r="CZ45" s="150"/>
      <c r="DA45" s="186"/>
      <c r="DB45" s="187"/>
      <c r="DC45" s="187"/>
      <c r="DF45" s="190"/>
      <c r="DG45" s="184"/>
      <c r="DH45" s="191"/>
      <c r="DI45" s="150"/>
      <c r="DJ45" s="186"/>
      <c r="DK45" s="187"/>
      <c r="DL45" s="187"/>
      <c r="DO45" s="190"/>
      <c r="DP45" s="184"/>
      <c r="DQ45" s="191"/>
      <c r="DR45" s="150"/>
      <c r="DS45" s="186"/>
      <c r="DT45" s="187"/>
      <c r="DU45" s="187"/>
      <c r="DX45" s="190"/>
      <c r="DY45" s="184"/>
      <c r="DZ45" s="191"/>
      <c r="EA45" s="150"/>
      <c r="EB45" s="186"/>
      <c r="EC45" s="187"/>
      <c r="ED45" s="187"/>
      <c r="EG45" s="190"/>
      <c r="EH45" s="184"/>
      <c r="EI45" s="191"/>
      <c r="EJ45" s="150"/>
      <c r="EK45" s="186"/>
      <c r="EL45" s="187"/>
      <c r="EM45" s="187"/>
      <c r="EP45" s="190"/>
      <c r="EQ45" s="184"/>
      <c r="ER45" s="191"/>
      <c r="ES45" s="150"/>
      <c r="ET45" s="186"/>
      <c r="EU45" s="187"/>
      <c r="EV45" s="187"/>
      <c r="EY45" s="190"/>
      <c r="EZ45" s="184"/>
      <c r="FA45" s="191"/>
      <c r="FB45" s="150"/>
      <c r="FC45" s="186"/>
      <c r="FD45" s="187"/>
      <c r="FE45" s="187"/>
      <c r="FH45" s="190"/>
      <c r="FI45" s="184"/>
      <c r="FJ45" s="191"/>
      <c r="FK45" s="150"/>
      <c r="FL45" s="186"/>
      <c r="FM45" s="187"/>
      <c r="FN45" s="187"/>
      <c r="FO45" s="53"/>
      <c r="FP45" s="53"/>
      <c r="FQ45" s="190"/>
      <c r="FR45" s="184"/>
      <c r="FS45" s="191"/>
      <c r="FT45" s="150"/>
      <c r="FU45" s="186"/>
      <c r="FV45" s="187"/>
      <c r="FW45" s="187"/>
      <c r="FZ45" s="190"/>
      <c r="GA45" s="184"/>
      <c r="GB45" s="191"/>
      <c r="GC45" s="150"/>
      <c r="GD45" s="186"/>
      <c r="GE45" s="187"/>
      <c r="GF45" s="187"/>
      <c r="GI45" s="190"/>
      <c r="GJ45" s="184"/>
      <c r="GK45" s="191"/>
      <c r="GL45" s="150"/>
      <c r="GM45" s="186"/>
      <c r="GN45" s="187"/>
      <c r="GO45" s="187"/>
      <c r="GR45" s="190"/>
      <c r="GS45" s="184"/>
      <c r="GT45" s="191"/>
      <c r="GU45" s="150"/>
      <c r="GV45" s="186"/>
      <c r="GW45" s="187"/>
      <c r="GX45" s="187"/>
      <c r="GY45" s="53"/>
      <c r="GZ45" s="53"/>
      <c r="HA45" s="190"/>
      <c r="HB45" s="184"/>
      <c r="HC45" s="191"/>
      <c r="HD45" s="150"/>
      <c r="HE45" s="186"/>
      <c r="HF45" s="187"/>
      <c r="HG45" s="187"/>
      <c r="HJ45" s="190"/>
      <c r="HK45" s="184"/>
      <c r="HL45" s="191"/>
      <c r="HM45" s="150"/>
      <c r="HN45" s="186"/>
      <c r="HO45" s="187"/>
      <c r="HP45" s="187"/>
      <c r="HS45" s="190"/>
      <c r="HT45" s="184"/>
      <c r="HU45" s="191"/>
      <c r="HV45" s="150"/>
      <c r="HW45" s="186"/>
      <c r="HX45" s="187"/>
      <c r="HY45" s="187"/>
      <c r="IB45" s="190"/>
      <c r="IC45" s="184"/>
      <c r="ID45" s="191"/>
      <c r="IE45" s="150"/>
      <c r="IF45" s="186"/>
      <c r="IG45" s="187"/>
      <c r="IH45" s="187"/>
      <c r="II45" s="53"/>
      <c r="IJ45" s="53"/>
      <c r="IK45" s="190"/>
      <c r="IL45" s="184"/>
      <c r="IM45" s="191"/>
      <c r="IN45" s="150"/>
      <c r="IO45" s="186"/>
      <c r="IP45" s="187"/>
      <c r="IQ45" s="187"/>
      <c r="IT45" s="190"/>
      <c r="IU45" s="184"/>
      <c r="IV45" s="191"/>
      <c r="IW45" s="150"/>
      <c r="IX45" s="186"/>
      <c r="IY45" s="187"/>
      <c r="IZ45" s="187"/>
      <c r="JC45" s="190"/>
      <c r="JD45" s="184"/>
      <c r="JE45" s="191"/>
      <c r="JF45" s="150"/>
      <c r="JG45" s="186"/>
      <c r="JH45" s="187"/>
      <c r="JI45" s="187"/>
      <c r="JL45" s="190"/>
      <c r="JM45" s="184"/>
      <c r="JN45" s="191"/>
      <c r="JO45" s="150"/>
      <c r="JP45" s="186"/>
      <c r="JQ45" s="187"/>
      <c r="JR45" s="187"/>
    </row>
    <row r="46" spans="2:278" ht="16.5" thickTop="1" thickBot="1">
      <c r="B46" s="177"/>
      <c r="C46" s="148" t="s">
        <v>174</v>
      </c>
      <c r="D46" s="191"/>
      <c r="E46" s="150"/>
      <c r="F46" s="186"/>
      <c r="G46" s="187"/>
      <c r="H46" s="187"/>
      <c r="K46" s="177"/>
      <c r="L46" s="148"/>
      <c r="M46" s="191"/>
      <c r="N46" s="150"/>
      <c r="O46" s="186"/>
      <c r="P46" s="187"/>
      <c r="Q46" s="187"/>
      <c r="R46" s="74"/>
      <c r="S46" s="73"/>
      <c r="T46" s="177"/>
      <c r="U46" s="148"/>
      <c r="V46" s="191"/>
      <c r="W46" s="150"/>
      <c r="X46" s="186"/>
      <c r="Y46" s="187"/>
      <c r="Z46" s="187"/>
      <c r="AA46" s="73"/>
      <c r="AC46" s="177"/>
      <c r="AD46" s="148"/>
      <c r="AE46" s="191"/>
      <c r="AF46" s="150"/>
      <c r="AG46" s="186"/>
      <c r="AH46" s="187"/>
      <c r="AI46" s="187"/>
      <c r="AL46" s="177"/>
      <c r="AM46" s="148"/>
      <c r="AN46" s="191"/>
      <c r="AO46" s="150"/>
      <c r="AP46" s="186"/>
      <c r="AQ46" s="187"/>
      <c r="AR46" s="187"/>
      <c r="AU46" s="177"/>
      <c r="AV46" s="148"/>
      <c r="AW46" s="191"/>
      <c r="AX46" s="150"/>
      <c r="AY46" s="186"/>
      <c r="AZ46" s="187"/>
      <c r="BA46" s="187"/>
      <c r="BD46" s="177"/>
      <c r="BE46" s="148"/>
      <c r="BF46" s="191"/>
      <c r="BG46" s="150"/>
      <c r="BH46" s="186"/>
      <c r="BI46" s="187"/>
      <c r="BJ46" s="187"/>
      <c r="BM46" s="177"/>
      <c r="BN46" s="148"/>
      <c r="BO46" s="191"/>
      <c r="BP46" s="150"/>
      <c r="BQ46" s="186"/>
      <c r="BR46" s="187"/>
      <c r="BS46" s="187"/>
      <c r="BV46" s="177"/>
      <c r="BW46" s="148"/>
      <c r="BX46" s="191"/>
      <c r="BY46" s="150"/>
      <c r="BZ46" s="186"/>
      <c r="CA46" s="187"/>
      <c r="CB46" s="187"/>
      <c r="CE46" s="177"/>
      <c r="CF46" s="148"/>
      <c r="CG46" s="191"/>
      <c r="CH46" s="150"/>
      <c r="CI46" s="186"/>
      <c r="CJ46" s="187"/>
      <c r="CK46" s="187"/>
      <c r="CN46" s="177"/>
      <c r="CO46" s="148"/>
      <c r="CP46" s="191"/>
      <c r="CQ46" s="150"/>
      <c r="CR46" s="186"/>
      <c r="CS46" s="187"/>
      <c r="CT46" s="187"/>
      <c r="CW46" s="177"/>
      <c r="CX46" s="148"/>
      <c r="CY46" s="191"/>
      <c r="CZ46" s="150"/>
      <c r="DA46" s="186"/>
      <c r="DB46" s="187"/>
      <c r="DC46" s="187"/>
      <c r="DF46" s="177"/>
      <c r="DG46" s="148"/>
      <c r="DH46" s="191"/>
      <c r="DI46" s="150"/>
      <c r="DJ46" s="186"/>
      <c r="DK46" s="187"/>
      <c r="DL46" s="187"/>
      <c r="DO46" s="177"/>
      <c r="DP46" s="148"/>
      <c r="DQ46" s="191"/>
      <c r="DR46" s="150"/>
      <c r="DS46" s="186"/>
      <c r="DT46" s="187"/>
      <c r="DU46" s="187"/>
      <c r="DX46" s="177"/>
      <c r="DY46" s="148"/>
      <c r="DZ46" s="191"/>
      <c r="EA46" s="150"/>
      <c r="EB46" s="186"/>
      <c r="EC46" s="187"/>
      <c r="ED46" s="187"/>
      <c r="EG46" s="177"/>
      <c r="EH46" s="148"/>
      <c r="EI46" s="191"/>
      <c r="EJ46" s="150"/>
      <c r="EK46" s="186"/>
      <c r="EL46" s="187"/>
      <c r="EM46" s="187"/>
      <c r="EP46" s="177"/>
      <c r="EQ46" s="148"/>
      <c r="ER46" s="191"/>
      <c r="ES46" s="150"/>
      <c r="ET46" s="186"/>
      <c r="EU46" s="187"/>
      <c r="EV46" s="187"/>
      <c r="EY46" s="177"/>
      <c r="EZ46" s="148"/>
      <c r="FA46" s="191"/>
      <c r="FB46" s="150"/>
      <c r="FC46" s="186"/>
      <c r="FD46" s="187"/>
      <c r="FE46" s="187"/>
      <c r="FH46" s="177"/>
      <c r="FI46" s="148"/>
      <c r="FJ46" s="191"/>
      <c r="FK46" s="150"/>
      <c r="FL46" s="186"/>
      <c r="FM46" s="187"/>
      <c r="FN46" s="187"/>
      <c r="FO46" s="53"/>
      <c r="FP46" s="53"/>
      <c r="FQ46" s="177"/>
      <c r="FR46" s="148"/>
      <c r="FS46" s="191"/>
      <c r="FT46" s="150"/>
      <c r="FU46" s="186"/>
      <c r="FV46" s="187"/>
      <c r="FW46" s="187"/>
      <c r="FZ46" s="177"/>
      <c r="GA46" s="148"/>
      <c r="GB46" s="191"/>
      <c r="GC46" s="150"/>
      <c r="GD46" s="186"/>
      <c r="GE46" s="187"/>
      <c r="GF46" s="187"/>
      <c r="GI46" s="177"/>
      <c r="GJ46" s="148"/>
      <c r="GK46" s="191"/>
      <c r="GL46" s="150"/>
      <c r="GM46" s="186"/>
      <c r="GN46" s="187"/>
      <c r="GO46" s="187"/>
      <c r="GR46" s="177"/>
      <c r="GS46" s="148"/>
      <c r="GT46" s="191"/>
      <c r="GU46" s="150"/>
      <c r="GV46" s="186"/>
      <c r="GW46" s="187"/>
      <c r="GX46" s="187"/>
      <c r="GY46" s="53"/>
      <c r="GZ46" s="53"/>
      <c r="HA46" s="177"/>
      <c r="HB46" s="148"/>
      <c r="HC46" s="191"/>
      <c r="HD46" s="150"/>
      <c r="HE46" s="186"/>
      <c r="HF46" s="187"/>
      <c r="HG46" s="187"/>
      <c r="HJ46" s="177"/>
      <c r="HK46" s="148"/>
      <c r="HL46" s="191"/>
      <c r="HM46" s="150"/>
      <c r="HN46" s="186"/>
      <c r="HO46" s="187"/>
      <c r="HP46" s="187"/>
      <c r="HS46" s="177"/>
      <c r="HT46" s="148"/>
      <c r="HU46" s="191"/>
      <c r="HV46" s="150"/>
      <c r="HW46" s="186"/>
      <c r="HX46" s="187"/>
      <c r="HY46" s="187"/>
      <c r="IB46" s="177"/>
      <c r="IC46" s="148"/>
      <c r="ID46" s="191"/>
      <c r="IE46" s="150"/>
      <c r="IF46" s="186"/>
      <c r="IG46" s="187"/>
      <c r="IH46" s="187"/>
      <c r="II46" s="53"/>
      <c r="IJ46" s="53"/>
      <c r="IK46" s="177"/>
      <c r="IL46" s="148"/>
      <c r="IM46" s="191"/>
      <c r="IN46" s="150"/>
      <c r="IO46" s="186"/>
      <c r="IP46" s="187"/>
      <c r="IQ46" s="187"/>
      <c r="IT46" s="177"/>
      <c r="IU46" s="148"/>
      <c r="IV46" s="191"/>
      <c r="IW46" s="150"/>
      <c r="IX46" s="186"/>
      <c r="IY46" s="187"/>
      <c r="IZ46" s="187"/>
      <c r="JC46" s="177"/>
      <c r="JD46" s="148"/>
      <c r="JE46" s="191"/>
      <c r="JF46" s="150"/>
      <c r="JG46" s="186"/>
      <c r="JH46" s="187"/>
      <c r="JI46" s="187"/>
      <c r="JL46" s="177"/>
      <c r="JM46" s="148"/>
      <c r="JN46" s="191"/>
      <c r="JO46" s="150"/>
      <c r="JP46" s="186"/>
      <c r="JQ46" s="187"/>
      <c r="JR46" s="187"/>
    </row>
    <row r="47" spans="2:278" ht="16.5" thickTop="1" thickBot="1">
      <c r="B47" s="177" t="s">
        <v>175</v>
      </c>
      <c r="C47" s="148" t="s">
        <v>176</v>
      </c>
      <c r="D47" s="188" t="s">
        <v>111</v>
      </c>
      <c r="E47" s="150">
        <v>30</v>
      </c>
      <c r="F47" s="160">
        <v>0</v>
      </c>
      <c r="G47" s="136">
        <f t="shared" ref="G47:G53" si="2">ROUND((F47*E47),0)</f>
        <v>0</v>
      </c>
      <c r="H47" s="136"/>
      <c r="K47" s="177"/>
      <c r="L47" s="148"/>
      <c r="M47" s="188"/>
      <c r="N47" s="150"/>
      <c r="O47" s="160"/>
      <c r="P47" s="136"/>
      <c r="Q47" s="136"/>
      <c r="R47" s="74"/>
      <c r="S47" s="73"/>
      <c r="T47" s="177"/>
      <c r="U47" s="148"/>
      <c r="V47" s="188"/>
      <c r="W47" s="150"/>
      <c r="X47" s="160"/>
      <c r="Y47" s="136"/>
      <c r="Z47" s="136"/>
      <c r="AA47" s="73"/>
      <c r="AC47" s="177"/>
      <c r="AD47" s="148"/>
      <c r="AE47" s="188"/>
      <c r="AF47" s="150"/>
      <c r="AG47" s="160"/>
      <c r="AH47" s="136"/>
      <c r="AI47" s="136"/>
      <c r="AL47" s="177"/>
      <c r="AM47" s="148"/>
      <c r="AN47" s="188"/>
      <c r="AO47" s="150"/>
      <c r="AP47" s="160"/>
      <c r="AQ47" s="136"/>
      <c r="AR47" s="136"/>
      <c r="AU47" s="177"/>
      <c r="AV47" s="148"/>
      <c r="AW47" s="188"/>
      <c r="AX47" s="150"/>
      <c r="AY47" s="160"/>
      <c r="AZ47" s="136"/>
      <c r="BA47" s="136"/>
      <c r="BD47" s="177"/>
      <c r="BE47" s="148"/>
      <c r="BF47" s="188"/>
      <c r="BG47" s="150"/>
      <c r="BH47" s="160"/>
      <c r="BI47" s="136"/>
      <c r="BJ47" s="136"/>
      <c r="BM47" s="177"/>
      <c r="BN47" s="148"/>
      <c r="BO47" s="188"/>
      <c r="BP47" s="150"/>
      <c r="BQ47" s="160"/>
      <c r="BR47" s="136"/>
      <c r="BS47" s="136"/>
      <c r="BV47" s="177"/>
      <c r="BW47" s="148"/>
      <c r="BX47" s="188"/>
      <c r="BY47" s="150"/>
      <c r="BZ47" s="160"/>
      <c r="CA47" s="136"/>
      <c r="CB47" s="136"/>
      <c r="CE47" s="177"/>
      <c r="CF47" s="148"/>
      <c r="CG47" s="188"/>
      <c r="CH47" s="150"/>
      <c r="CI47" s="160"/>
      <c r="CJ47" s="136"/>
      <c r="CK47" s="136"/>
      <c r="CN47" s="177"/>
      <c r="CO47" s="148"/>
      <c r="CP47" s="188"/>
      <c r="CQ47" s="150"/>
      <c r="CR47" s="160"/>
      <c r="CS47" s="136"/>
      <c r="CT47" s="136"/>
      <c r="CW47" s="177"/>
      <c r="CX47" s="148"/>
      <c r="CY47" s="188"/>
      <c r="CZ47" s="150"/>
      <c r="DA47" s="160"/>
      <c r="DB47" s="136"/>
      <c r="DC47" s="136"/>
      <c r="DF47" s="177"/>
      <c r="DG47" s="148"/>
      <c r="DH47" s="188"/>
      <c r="DI47" s="150"/>
      <c r="DJ47" s="160"/>
      <c r="DK47" s="136"/>
      <c r="DL47" s="136"/>
      <c r="DO47" s="177"/>
      <c r="DP47" s="148"/>
      <c r="DQ47" s="188"/>
      <c r="DR47" s="150"/>
      <c r="DS47" s="160"/>
      <c r="DT47" s="136"/>
      <c r="DU47" s="136"/>
      <c r="DX47" s="177"/>
      <c r="DY47" s="148"/>
      <c r="DZ47" s="188"/>
      <c r="EA47" s="150"/>
      <c r="EB47" s="160"/>
      <c r="EC47" s="136"/>
      <c r="ED47" s="136"/>
      <c r="EG47" s="177"/>
      <c r="EH47" s="148"/>
      <c r="EI47" s="188"/>
      <c r="EJ47" s="150"/>
      <c r="EK47" s="160"/>
      <c r="EL47" s="136"/>
      <c r="EM47" s="136"/>
      <c r="EP47" s="177"/>
      <c r="EQ47" s="148"/>
      <c r="ER47" s="188"/>
      <c r="ES47" s="150"/>
      <c r="ET47" s="160"/>
      <c r="EU47" s="136"/>
      <c r="EV47" s="136"/>
      <c r="EY47" s="177"/>
      <c r="EZ47" s="148"/>
      <c r="FA47" s="188"/>
      <c r="FB47" s="150"/>
      <c r="FC47" s="160"/>
      <c r="FD47" s="136"/>
      <c r="FE47" s="136"/>
      <c r="FH47" s="177"/>
      <c r="FI47" s="148"/>
      <c r="FJ47" s="188"/>
      <c r="FK47" s="150"/>
      <c r="FL47" s="160"/>
      <c r="FM47" s="136"/>
      <c r="FN47" s="136"/>
      <c r="FO47" s="53"/>
      <c r="FP47" s="53"/>
      <c r="FQ47" s="177"/>
      <c r="FR47" s="148"/>
      <c r="FS47" s="188"/>
      <c r="FT47" s="150"/>
      <c r="FU47" s="160"/>
      <c r="FV47" s="136"/>
      <c r="FW47" s="136"/>
      <c r="FZ47" s="177"/>
      <c r="GA47" s="148"/>
      <c r="GB47" s="188"/>
      <c r="GC47" s="150"/>
      <c r="GD47" s="160"/>
      <c r="GE47" s="136"/>
      <c r="GF47" s="136"/>
      <c r="GI47" s="177"/>
      <c r="GJ47" s="148"/>
      <c r="GK47" s="188"/>
      <c r="GL47" s="150"/>
      <c r="GM47" s="160"/>
      <c r="GN47" s="136"/>
      <c r="GO47" s="136"/>
      <c r="GR47" s="177"/>
      <c r="GS47" s="148"/>
      <c r="GT47" s="188"/>
      <c r="GU47" s="150"/>
      <c r="GV47" s="160"/>
      <c r="GW47" s="136"/>
      <c r="GX47" s="136"/>
      <c r="GY47" s="53"/>
      <c r="GZ47" s="53"/>
      <c r="HA47" s="177"/>
      <c r="HB47" s="148"/>
      <c r="HC47" s="188"/>
      <c r="HD47" s="150"/>
      <c r="HE47" s="160"/>
      <c r="HF47" s="136"/>
      <c r="HG47" s="136"/>
      <c r="HJ47" s="177"/>
      <c r="HK47" s="148"/>
      <c r="HL47" s="188"/>
      <c r="HM47" s="150"/>
      <c r="HN47" s="160"/>
      <c r="HO47" s="136"/>
      <c r="HP47" s="136"/>
      <c r="HS47" s="177"/>
      <c r="HT47" s="148"/>
      <c r="HU47" s="188"/>
      <c r="HV47" s="150"/>
      <c r="HW47" s="160"/>
      <c r="HX47" s="136"/>
      <c r="HY47" s="136"/>
      <c r="IB47" s="177"/>
      <c r="IC47" s="148"/>
      <c r="ID47" s="188"/>
      <c r="IE47" s="150"/>
      <c r="IF47" s="160"/>
      <c r="IG47" s="136"/>
      <c r="IH47" s="136"/>
      <c r="II47" s="53"/>
      <c r="IJ47" s="53"/>
      <c r="IK47" s="177"/>
      <c r="IL47" s="148"/>
      <c r="IM47" s="188"/>
      <c r="IN47" s="150"/>
      <c r="IO47" s="160"/>
      <c r="IP47" s="136"/>
      <c r="IQ47" s="136"/>
      <c r="IT47" s="177"/>
      <c r="IU47" s="148"/>
      <c r="IV47" s="188"/>
      <c r="IW47" s="150"/>
      <c r="IX47" s="160"/>
      <c r="IY47" s="136"/>
      <c r="IZ47" s="136"/>
      <c r="JC47" s="177"/>
      <c r="JD47" s="148"/>
      <c r="JE47" s="188"/>
      <c r="JF47" s="150"/>
      <c r="JG47" s="160"/>
      <c r="JH47" s="136"/>
      <c r="JI47" s="136"/>
      <c r="JL47" s="177"/>
      <c r="JM47" s="148"/>
      <c r="JN47" s="188"/>
      <c r="JO47" s="150"/>
      <c r="JP47" s="160"/>
      <c r="JQ47" s="136"/>
      <c r="JR47" s="136"/>
    </row>
    <row r="48" spans="2:278" ht="16.5" thickTop="1" thickBot="1">
      <c r="B48" s="177" t="s">
        <v>177</v>
      </c>
      <c r="C48" s="148" t="s">
        <v>178</v>
      </c>
      <c r="D48" s="188" t="s">
        <v>111</v>
      </c>
      <c r="E48" s="150">
        <v>20</v>
      </c>
      <c r="F48" s="160">
        <v>0</v>
      </c>
      <c r="G48" s="136">
        <f t="shared" si="2"/>
        <v>0</v>
      </c>
      <c r="H48" s="136"/>
      <c r="K48" s="177"/>
      <c r="L48" s="148"/>
      <c r="M48" s="188"/>
      <c r="N48" s="150"/>
      <c r="O48" s="160"/>
      <c r="P48" s="136"/>
      <c r="Q48" s="136"/>
      <c r="R48" s="74"/>
      <c r="S48" s="73"/>
      <c r="T48" s="177"/>
      <c r="U48" s="148"/>
      <c r="V48" s="188"/>
      <c r="W48" s="150"/>
      <c r="X48" s="160"/>
      <c r="Y48" s="136"/>
      <c r="Z48" s="136"/>
      <c r="AA48" s="73"/>
      <c r="AC48" s="177"/>
      <c r="AD48" s="148"/>
      <c r="AE48" s="188"/>
      <c r="AF48" s="150"/>
      <c r="AG48" s="160"/>
      <c r="AH48" s="136"/>
      <c r="AI48" s="136"/>
      <c r="AL48" s="177"/>
      <c r="AM48" s="148"/>
      <c r="AN48" s="188"/>
      <c r="AO48" s="150"/>
      <c r="AP48" s="160"/>
      <c r="AQ48" s="136"/>
      <c r="AR48" s="136"/>
      <c r="AU48" s="177"/>
      <c r="AV48" s="148"/>
      <c r="AW48" s="188"/>
      <c r="AX48" s="150"/>
      <c r="AY48" s="160"/>
      <c r="AZ48" s="136"/>
      <c r="BA48" s="136"/>
      <c r="BD48" s="177"/>
      <c r="BE48" s="148"/>
      <c r="BF48" s="188"/>
      <c r="BG48" s="150"/>
      <c r="BH48" s="160"/>
      <c r="BI48" s="136"/>
      <c r="BJ48" s="136"/>
      <c r="BM48" s="177"/>
      <c r="BN48" s="148"/>
      <c r="BO48" s="188"/>
      <c r="BP48" s="150"/>
      <c r="BQ48" s="160"/>
      <c r="BR48" s="136"/>
      <c r="BS48" s="136"/>
      <c r="BV48" s="177"/>
      <c r="BW48" s="148"/>
      <c r="BX48" s="188"/>
      <c r="BY48" s="150"/>
      <c r="BZ48" s="160"/>
      <c r="CA48" s="136"/>
      <c r="CB48" s="136"/>
      <c r="CE48" s="177"/>
      <c r="CF48" s="148"/>
      <c r="CG48" s="188"/>
      <c r="CH48" s="150"/>
      <c r="CI48" s="160"/>
      <c r="CJ48" s="136"/>
      <c r="CK48" s="136"/>
      <c r="CN48" s="177"/>
      <c r="CO48" s="148"/>
      <c r="CP48" s="188"/>
      <c r="CQ48" s="150"/>
      <c r="CR48" s="160"/>
      <c r="CS48" s="136"/>
      <c r="CT48" s="136"/>
      <c r="CW48" s="177"/>
      <c r="CX48" s="148"/>
      <c r="CY48" s="188"/>
      <c r="CZ48" s="150"/>
      <c r="DA48" s="160"/>
      <c r="DB48" s="136"/>
      <c r="DC48" s="136"/>
      <c r="DF48" s="177"/>
      <c r="DG48" s="148"/>
      <c r="DH48" s="188"/>
      <c r="DI48" s="150"/>
      <c r="DJ48" s="160"/>
      <c r="DK48" s="136"/>
      <c r="DL48" s="136"/>
      <c r="DO48" s="177"/>
      <c r="DP48" s="148"/>
      <c r="DQ48" s="188"/>
      <c r="DR48" s="150"/>
      <c r="DS48" s="160"/>
      <c r="DT48" s="136"/>
      <c r="DU48" s="136"/>
      <c r="DX48" s="177"/>
      <c r="DY48" s="148"/>
      <c r="DZ48" s="188"/>
      <c r="EA48" s="150"/>
      <c r="EB48" s="160"/>
      <c r="EC48" s="136"/>
      <c r="ED48" s="136"/>
      <c r="EG48" s="177"/>
      <c r="EH48" s="148"/>
      <c r="EI48" s="188"/>
      <c r="EJ48" s="150"/>
      <c r="EK48" s="160"/>
      <c r="EL48" s="136"/>
      <c r="EM48" s="136"/>
      <c r="EP48" s="177"/>
      <c r="EQ48" s="148"/>
      <c r="ER48" s="188"/>
      <c r="ES48" s="150"/>
      <c r="ET48" s="160"/>
      <c r="EU48" s="136"/>
      <c r="EV48" s="136"/>
      <c r="EY48" s="177"/>
      <c r="EZ48" s="148"/>
      <c r="FA48" s="188"/>
      <c r="FB48" s="150"/>
      <c r="FC48" s="160"/>
      <c r="FD48" s="136"/>
      <c r="FE48" s="136"/>
      <c r="FH48" s="177"/>
      <c r="FI48" s="148"/>
      <c r="FJ48" s="188"/>
      <c r="FK48" s="150"/>
      <c r="FL48" s="160"/>
      <c r="FM48" s="136"/>
      <c r="FN48" s="136"/>
      <c r="FO48" s="53"/>
      <c r="FP48" s="53"/>
      <c r="FQ48" s="177"/>
      <c r="FR48" s="148"/>
      <c r="FS48" s="188"/>
      <c r="FT48" s="150"/>
      <c r="FU48" s="160"/>
      <c r="FV48" s="136"/>
      <c r="FW48" s="136"/>
      <c r="FZ48" s="177"/>
      <c r="GA48" s="148"/>
      <c r="GB48" s="188"/>
      <c r="GC48" s="150"/>
      <c r="GD48" s="160"/>
      <c r="GE48" s="136"/>
      <c r="GF48" s="136"/>
      <c r="GI48" s="177"/>
      <c r="GJ48" s="148"/>
      <c r="GK48" s="188"/>
      <c r="GL48" s="150"/>
      <c r="GM48" s="160"/>
      <c r="GN48" s="136"/>
      <c r="GO48" s="136"/>
      <c r="GR48" s="177"/>
      <c r="GS48" s="148"/>
      <c r="GT48" s="188"/>
      <c r="GU48" s="150"/>
      <c r="GV48" s="160"/>
      <c r="GW48" s="136"/>
      <c r="GX48" s="136"/>
      <c r="GY48" s="53"/>
      <c r="GZ48" s="53"/>
      <c r="HA48" s="177"/>
      <c r="HB48" s="148"/>
      <c r="HC48" s="188"/>
      <c r="HD48" s="150"/>
      <c r="HE48" s="160"/>
      <c r="HF48" s="136"/>
      <c r="HG48" s="136"/>
      <c r="HJ48" s="177"/>
      <c r="HK48" s="148"/>
      <c r="HL48" s="188"/>
      <c r="HM48" s="150"/>
      <c r="HN48" s="160"/>
      <c r="HO48" s="136"/>
      <c r="HP48" s="136"/>
      <c r="HS48" s="177"/>
      <c r="HT48" s="148"/>
      <c r="HU48" s="188"/>
      <c r="HV48" s="150"/>
      <c r="HW48" s="160"/>
      <c r="HX48" s="136"/>
      <c r="HY48" s="136"/>
      <c r="IB48" s="177"/>
      <c r="IC48" s="148"/>
      <c r="ID48" s="188"/>
      <c r="IE48" s="150"/>
      <c r="IF48" s="160"/>
      <c r="IG48" s="136"/>
      <c r="IH48" s="136"/>
      <c r="II48" s="53"/>
      <c r="IJ48" s="53"/>
      <c r="IK48" s="177"/>
      <c r="IL48" s="148"/>
      <c r="IM48" s="188"/>
      <c r="IN48" s="150"/>
      <c r="IO48" s="160"/>
      <c r="IP48" s="136"/>
      <c r="IQ48" s="136"/>
      <c r="IT48" s="177"/>
      <c r="IU48" s="148"/>
      <c r="IV48" s="188"/>
      <c r="IW48" s="150"/>
      <c r="IX48" s="160"/>
      <c r="IY48" s="136"/>
      <c r="IZ48" s="136"/>
      <c r="JC48" s="177"/>
      <c r="JD48" s="148"/>
      <c r="JE48" s="188"/>
      <c r="JF48" s="150"/>
      <c r="JG48" s="160"/>
      <c r="JH48" s="136"/>
      <c r="JI48" s="136"/>
      <c r="JL48" s="177"/>
      <c r="JM48" s="148"/>
      <c r="JN48" s="188"/>
      <c r="JO48" s="150"/>
      <c r="JP48" s="160"/>
      <c r="JQ48" s="136"/>
      <c r="JR48" s="136"/>
    </row>
    <row r="49" spans="2:278" ht="16.5" thickTop="1" thickBot="1">
      <c r="B49" s="177" t="s">
        <v>179</v>
      </c>
      <c r="C49" s="148" t="s">
        <v>180</v>
      </c>
      <c r="D49" s="188" t="s">
        <v>111</v>
      </c>
      <c r="E49" s="150">
        <v>50</v>
      </c>
      <c r="F49" s="160">
        <v>0</v>
      </c>
      <c r="G49" s="136">
        <f t="shared" si="2"/>
        <v>0</v>
      </c>
      <c r="H49" s="136"/>
      <c r="K49" s="177"/>
      <c r="L49" s="148"/>
      <c r="M49" s="188"/>
      <c r="N49" s="150"/>
      <c r="O49" s="160"/>
      <c r="P49" s="136"/>
      <c r="Q49" s="136"/>
      <c r="R49" s="74"/>
      <c r="S49" s="73"/>
      <c r="T49" s="177"/>
      <c r="U49" s="148"/>
      <c r="V49" s="188"/>
      <c r="W49" s="150"/>
      <c r="X49" s="160"/>
      <c r="Y49" s="136"/>
      <c r="Z49" s="136"/>
      <c r="AA49" s="73"/>
      <c r="AC49" s="177"/>
      <c r="AD49" s="148"/>
      <c r="AE49" s="188"/>
      <c r="AF49" s="150"/>
      <c r="AG49" s="160"/>
      <c r="AH49" s="136"/>
      <c r="AI49" s="136"/>
      <c r="AL49" s="177"/>
      <c r="AM49" s="148"/>
      <c r="AN49" s="188"/>
      <c r="AO49" s="150"/>
      <c r="AP49" s="160"/>
      <c r="AQ49" s="136"/>
      <c r="AR49" s="136"/>
      <c r="AU49" s="177"/>
      <c r="AV49" s="148"/>
      <c r="AW49" s="188"/>
      <c r="AX49" s="150"/>
      <c r="AY49" s="160"/>
      <c r="AZ49" s="136"/>
      <c r="BA49" s="136"/>
      <c r="BD49" s="177"/>
      <c r="BE49" s="148"/>
      <c r="BF49" s="188"/>
      <c r="BG49" s="150"/>
      <c r="BH49" s="160"/>
      <c r="BI49" s="136"/>
      <c r="BJ49" s="136"/>
      <c r="BM49" s="177"/>
      <c r="BN49" s="148"/>
      <c r="BO49" s="188"/>
      <c r="BP49" s="150"/>
      <c r="BQ49" s="160"/>
      <c r="BR49" s="136"/>
      <c r="BS49" s="136"/>
      <c r="BV49" s="177"/>
      <c r="BW49" s="148"/>
      <c r="BX49" s="188"/>
      <c r="BY49" s="150"/>
      <c r="BZ49" s="160"/>
      <c r="CA49" s="136"/>
      <c r="CB49" s="136"/>
      <c r="CE49" s="177"/>
      <c r="CF49" s="148"/>
      <c r="CG49" s="188"/>
      <c r="CH49" s="150"/>
      <c r="CI49" s="160"/>
      <c r="CJ49" s="136"/>
      <c r="CK49" s="136"/>
      <c r="CN49" s="177"/>
      <c r="CO49" s="148"/>
      <c r="CP49" s="188"/>
      <c r="CQ49" s="150"/>
      <c r="CR49" s="160"/>
      <c r="CS49" s="136"/>
      <c r="CT49" s="136"/>
      <c r="CW49" s="177"/>
      <c r="CX49" s="148"/>
      <c r="CY49" s="188"/>
      <c r="CZ49" s="150"/>
      <c r="DA49" s="160"/>
      <c r="DB49" s="136"/>
      <c r="DC49" s="136"/>
      <c r="DF49" s="177"/>
      <c r="DG49" s="148"/>
      <c r="DH49" s="188"/>
      <c r="DI49" s="150"/>
      <c r="DJ49" s="160"/>
      <c r="DK49" s="136"/>
      <c r="DL49" s="136"/>
      <c r="DO49" s="177"/>
      <c r="DP49" s="148"/>
      <c r="DQ49" s="188"/>
      <c r="DR49" s="150"/>
      <c r="DS49" s="160"/>
      <c r="DT49" s="136"/>
      <c r="DU49" s="136"/>
      <c r="DX49" s="177"/>
      <c r="DY49" s="148"/>
      <c r="DZ49" s="188"/>
      <c r="EA49" s="150"/>
      <c r="EB49" s="160"/>
      <c r="EC49" s="136"/>
      <c r="ED49" s="136"/>
      <c r="EG49" s="177"/>
      <c r="EH49" s="148"/>
      <c r="EI49" s="188"/>
      <c r="EJ49" s="150"/>
      <c r="EK49" s="160"/>
      <c r="EL49" s="136"/>
      <c r="EM49" s="136"/>
      <c r="EP49" s="177"/>
      <c r="EQ49" s="148"/>
      <c r="ER49" s="188"/>
      <c r="ES49" s="150"/>
      <c r="ET49" s="160"/>
      <c r="EU49" s="136"/>
      <c r="EV49" s="136"/>
      <c r="EY49" s="177"/>
      <c r="EZ49" s="148"/>
      <c r="FA49" s="188"/>
      <c r="FB49" s="150"/>
      <c r="FC49" s="160"/>
      <c r="FD49" s="136"/>
      <c r="FE49" s="136"/>
      <c r="FH49" s="177"/>
      <c r="FI49" s="148"/>
      <c r="FJ49" s="188"/>
      <c r="FK49" s="150"/>
      <c r="FL49" s="160"/>
      <c r="FM49" s="136"/>
      <c r="FN49" s="136"/>
      <c r="FO49" s="53"/>
      <c r="FP49" s="53"/>
      <c r="FQ49" s="177"/>
      <c r="FR49" s="148"/>
      <c r="FS49" s="188"/>
      <c r="FT49" s="150"/>
      <c r="FU49" s="160"/>
      <c r="FV49" s="136"/>
      <c r="FW49" s="136"/>
      <c r="FZ49" s="177"/>
      <c r="GA49" s="148"/>
      <c r="GB49" s="188"/>
      <c r="GC49" s="150"/>
      <c r="GD49" s="160"/>
      <c r="GE49" s="136"/>
      <c r="GF49" s="136"/>
      <c r="GI49" s="177"/>
      <c r="GJ49" s="148"/>
      <c r="GK49" s="188"/>
      <c r="GL49" s="150"/>
      <c r="GM49" s="160"/>
      <c r="GN49" s="136"/>
      <c r="GO49" s="136"/>
      <c r="GR49" s="177"/>
      <c r="GS49" s="148"/>
      <c r="GT49" s="188"/>
      <c r="GU49" s="150"/>
      <c r="GV49" s="160"/>
      <c r="GW49" s="136"/>
      <c r="GX49" s="136"/>
      <c r="GY49" s="53"/>
      <c r="GZ49" s="53"/>
      <c r="HA49" s="177"/>
      <c r="HB49" s="148"/>
      <c r="HC49" s="188"/>
      <c r="HD49" s="150"/>
      <c r="HE49" s="160"/>
      <c r="HF49" s="136"/>
      <c r="HG49" s="136"/>
      <c r="HJ49" s="177"/>
      <c r="HK49" s="148"/>
      <c r="HL49" s="188"/>
      <c r="HM49" s="150"/>
      <c r="HN49" s="160"/>
      <c r="HO49" s="136"/>
      <c r="HP49" s="136"/>
      <c r="HS49" s="177"/>
      <c r="HT49" s="148"/>
      <c r="HU49" s="188"/>
      <c r="HV49" s="150"/>
      <c r="HW49" s="160"/>
      <c r="HX49" s="136"/>
      <c r="HY49" s="136"/>
      <c r="IB49" s="177"/>
      <c r="IC49" s="148"/>
      <c r="ID49" s="188"/>
      <c r="IE49" s="150"/>
      <c r="IF49" s="160"/>
      <c r="IG49" s="136"/>
      <c r="IH49" s="136"/>
      <c r="II49" s="53"/>
      <c r="IJ49" s="53"/>
      <c r="IK49" s="177"/>
      <c r="IL49" s="148"/>
      <c r="IM49" s="188"/>
      <c r="IN49" s="150"/>
      <c r="IO49" s="160"/>
      <c r="IP49" s="136"/>
      <c r="IQ49" s="136"/>
      <c r="IT49" s="177"/>
      <c r="IU49" s="148"/>
      <c r="IV49" s="188"/>
      <c r="IW49" s="150"/>
      <c r="IX49" s="160"/>
      <c r="IY49" s="136"/>
      <c r="IZ49" s="136"/>
      <c r="JC49" s="177"/>
      <c r="JD49" s="148"/>
      <c r="JE49" s="188"/>
      <c r="JF49" s="150"/>
      <c r="JG49" s="160"/>
      <c r="JH49" s="136"/>
      <c r="JI49" s="136"/>
      <c r="JL49" s="177"/>
      <c r="JM49" s="148"/>
      <c r="JN49" s="188"/>
      <c r="JO49" s="150"/>
      <c r="JP49" s="160"/>
      <c r="JQ49" s="136"/>
      <c r="JR49" s="136"/>
    </row>
    <row r="50" spans="2:278" ht="16.5" thickTop="1" thickBot="1">
      <c r="B50" s="177" t="s">
        <v>181</v>
      </c>
      <c r="C50" s="148" t="s">
        <v>182</v>
      </c>
      <c r="D50" s="188" t="s">
        <v>112</v>
      </c>
      <c r="E50" s="150">
        <v>4</v>
      </c>
      <c r="F50" s="160">
        <v>0</v>
      </c>
      <c r="G50" s="136">
        <f t="shared" si="2"/>
        <v>0</v>
      </c>
      <c r="H50" s="136"/>
      <c r="K50" s="177"/>
      <c r="L50" s="148"/>
      <c r="M50" s="188"/>
      <c r="N50" s="150"/>
      <c r="O50" s="160"/>
      <c r="P50" s="136"/>
      <c r="Q50" s="136"/>
      <c r="R50" s="74"/>
      <c r="S50" s="73"/>
      <c r="T50" s="177"/>
      <c r="U50" s="148"/>
      <c r="V50" s="188"/>
      <c r="W50" s="150"/>
      <c r="X50" s="160"/>
      <c r="Y50" s="136"/>
      <c r="Z50" s="136"/>
      <c r="AA50" s="73"/>
      <c r="AC50" s="177"/>
      <c r="AD50" s="148"/>
      <c r="AE50" s="188"/>
      <c r="AF50" s="150"/>
      <c r="AG50" s="160"/>
      <c r="AH50" s="136"/>
      <c r="AI50" s="136"/>
      <c r="AL50" s="177"/>
      <c r="AM50" s="148"/>
      <c r="AN50" s="188"/>
      <c r="AO50" s="150"/>
      <c r="AP50" s="160"/>
      <c r="AQ50" s="136"/>
      <c r="AR50" s="136"/>
      <c r="AU50" s="177"/>
      <c r="AV50" s="148"/>
      <c r="AW50" s="188"/>
      <c r="AX50" s="150"/>
      <c r="AY50" s="160"/>
      <c r="AZ50" s="136"/>
      <c r="BA50" s="136"/>
      <c r="BD50" s="177"/>
      <c r="BE50" s="148"/>
      <c r="BF50" s="188"/>
      <c r="BG50" s="150"/>
      <c r="BH50" s="160"/>
      <c r="BI50" s="136"/>
      <c r="BJ50" s="136"/>
      <c r="BM50" s="177"/>
      <c r="BN50" s="148"/>
      <c r="BO50" s="188"/>
      <c r="BP50" s="150"/>
      <c r="BQ50" s="160"/>
      <c r="BR50" s="136"/>
      <c r="BS50" s="136"/>
      <c r="BV50" s="177"/>
      <c r="BW50" s="148"/>
      <c r="BX50" s="188"/>
      <c r="BY50" s="150"/>
      <c r="BZ50" s="160"/>
      <c r="CA50" s="136"/>
      <c r="CB50" s="136"/>
      <c r="CE50" s="177"/>
      <c r="CF50" s="148"/>
      <c r="CG50" s="188"/>
      <c r="CH50" s="150"/>
      <c r="CI50" s="160"/>
      <c r="CJ50" s="136"/>
      <c r="CK50" s="136"/>
      <c r="CN50" s="177"/>
      <c r="CO50" s="148"/>
      <c r="CP50" s="188"/>
      <c r="CQ50" s="150"/>
      <c r="CR50" s="160"/>
      <c r="CS50" s="136"/>
      <c r="CT50" s="136"/>
      <c r="CW50" s="177"/>
      <c r="CX50" s="148"/>
      <c r="CY50" s="188"/>
      <c r="CZ50" s="150"/>
      <c r="DA50" s="160"/>
      <c r="DB50" s="136"/>
      <c r="DC50" s="136"/>
      <c r="DF50" s="177"/>
      <c r="DG50" s="148"/>
      <c r="DH50" s="188"/>
      <c r="DI50" s="150"/>
      <c r="DJ50" s="160"/>
      <c r="DK50" s="136"/>
      <c r="DL50" s="136"/>
      <c r="DO50" s="177"/>
      <c r="DP50" s="148"/>
      <c r="DQ50" s="188"/>
      <c r="DR50" s="150"/>
      <c r="DS50" s="160"/>
      <c r="DT50" s="136"/>
      <c r="DU50" s="136"/>
      <c r="DX50" s="177"/>
      <c r="DY50" s="148"/>
      <c r="DZ50" s="188"/>
      <c r="EA50" s="150"/>
      <c r="EB50" s="160"/>
      <c r="EC50" s="136"/>
      <c r="ED50" s="136"/>
      <c r="EG50" s="177"/>
      <c r="EH50" s="148"/>
      <c r="EI50" s="188"/>
      <c r="EJ50" s="150"/>
      <c r="EK50" s="160"/>
      <c r="EL50" s="136"/>
      <c r="EM50" s="136"/>
      <c r="EP50" s="177"/>
      <c r="EQ50" s="148"/>
      <c r="ER50" s="188"/>
      <c r="ES50" s="150"/>
      <c r="ET50" s="160"/>
      <c r="EU50" s="136"/>
      <c r="EV50" s="136"/>
      <c r="EY50" s="177"/>
      <c r="EZ50" s="148"/>
      <c r="FA50" s="188"/>
      <c r="FB50" s="150"/>
      <c r="FC50" s="160"/>
      <c r="FD50" s="136"/>
      <c r="FE50" s="136"/>
      <c r="FH50" s="177"/>
      <c r="FI50" s="148"/>
      <c r="FJ50" s="188"/>
      <c r="FK50" s="150"/>
      <c r="FL50" s="160"/>
      <c r="FM50" s="136"/>
      <c r="FN50" s="136"/>
      <c r="FO50" s="53"/>
      <c r="FP50" s="53"/>
      <c r="FQ50" s="177"/>
      <c r="FR50" s="148"/>
      <c r="FS50" s="188"/>
      <c r="FT50" s="150"/>
      <c r="FU50" s="160"/>
      <c r="FV50" s="136"/>
      <c r="FW50" s="136"/>
      <c r="FZ50" s="177"/>
      <c r="GA50" s="148"/>
      <c r="GB50" s="188"/>
      <c r="GC50" s="150"/>
      <c r="GD50" s="160"/>
      <c r="GE50" s="136"/>
      <c r="GF50" s="136"/>
      <c r="GI50" s="177"/>
      <c r="GJ50" s="148"/>
      <c r="GK50" s="188"/>
      <c r="GL50" s="150"/>
      <c r="GM50" s="160"/>
      <c r="GN50" s="136"/>
      <c r="GO50" s="136"/>
      <c r="GR50" s="177"/>
      <c r="GS50" s="148"/>
      <c r="GT50" s="188"/>
      <c r="GU50" s="150"/>
      <c r="GV50" s="160"/>
      <c r="GW50" s="136"/>
      <c r="GX50" s="136"/>
      <c r="GY50" s="53"/>
      <c r="GZ50" s="53"/>
      <c r="HA50" s="177"/>
      <c r="HB50" s="148"/>
      <c r="HC50" s="188"/>
      <c r="HD50" s="150"/>
      <c r="HE50" s="160"/>
      <c r="HF50" s="136"/>
      <c r="HG50" s="136"/>
      <c r="HJ50" s="177"/>
      <c r="HK50" s="148"/>
      <c r="HL50" s="188"/>
      <c r="HM50" s="150"/>
      <c r="HN50" s="160"/>
      <c r="HO50" s="136"/>
      <c r="HP50" s="136"/>
      <c r="HS50" s="177"/>
      <c r="HT50" s="148"/>
      <c r="HU50" s="188"/>
      <c r="HV50" s="150"/>
      <c r="HW50" s="160"/>
      <c r="HX50" s="136"/>
      <c r="HY50" s="136"/>
      <c r="IB50" s="177"/>
      <c r="IC50" s="148"/>
      <c r="ID50" s="188"/>
      <c r="IE50" s="150"/>
      <c r="IF50" s="160"/>
      <c r="IG50" s="136"/>
      <c r="IH50" s="136"/>
      <c r="II50" s="53"/>
      <c r="IJ50" s="53"/>
      <c r="IK50" s="177"/>
      <c r="IL50" s="148"/>
      <c r="IM50" s="188"/>
      <c r="IN50" s="150"/>
      <c r="IO50" s="160"/>
      <c r="IP50" s="136"/>
      <c r="IQ50" s="136"/>
      <c r="IT50" s="177"/>
      <c r="IU50" s="148"/>
      <c r="IV50" s="188"/>
      <c r="IW50" s="150"/>
      <c r="IX50" s="160"/>
      <c r="IY50" s="136"/>
      <c r="IZ50" s="136"/>
      <c r="JC50" s="177"/>
      <c r="JD50" s="148"/>
      <c r="JE50" s="188"/>
      <c r="JF50" s="150"/>
      <c r="JG50" s="160"/>
      <c r="JH50" s="136"/>
      <c r="JI50" s="136"/>
      <c r="JL50" s="177"/>
      <c r="JM50" s="148"/>
      <c r="JN50" s="188"/>
      <c r="JO50" s="150"/>
      <c r="JP50" s="160"/>
      <c r="JQ50" s="136"/>
      <c r="JR50" s="136"/>
    </row>
    <row r="51" spans="2:278" ht="16.5" thickTop="1" thickBot="1">
      <c r="B51" s="177" t="s">
        <v>183</v>
      </c>
      <c r="C51" s="148" t="s">
        <v>184</v>
      </c>
      <c r="D51" s="188" t="s">
        <v>112</v>
      </c>
      <c r="E51" s="150">
        <v>38</v>
      </c>
      <c r="F51" s="160">
        <v>0</v>
      </c>
      <c r="G51" s="136">
        <f t="shared" si="2"/>
        <v>0</v>
      </c>
      <c r="H51" s="136"/>
      <c r="K51" s="177"/>
      <c r="L51" s="148"/>
      <c r="M51" s="188"/>
      <c r="N51" s="150"/>
      <c r="O51" s="160"/>
      <c r="P51" s="136"/>
      <c r="Q51" s="136"/>
      <c r="R51" s="74"/>
      <c r="S51" s="73"/>
      <c r="T51" s="177"/>
      <c r="U51" s="148"/>
      <c r="V51" s="188"/>
      <c r="W51" s="150"/>
      <c r="X51" s="160"/>
      <c r="Y51" s="136"/>
      <c r="Z51" s="136"/>
      <c r="AA51" s="73"/>
      <c r="AC51" s="177"/>
      <c r="AD51" s="148"/>
      <c r="AE51" s="188"/>
      <c r="AF51" s="150"/>
      <c r="AG51" s="160"/>
      <c r="AH51" s="136"/>
      <c r="AI51" s="136"/>
      <c r="AL51" s="177"/>
      <c r="AM51" s="148"/>
      <c r="AN51" s="188"/>
      <c r="AO51" s="150"/>
      <c r="AP51" s="160"/>
      <c r="AQ51" s="136"/>
      <c r="AR51" s="136"/>
      <c r="AU51" s="177"/>
      <c r="AV51" s="148"/>
      <c r="AW51" s="188"/>
      <c r="AX51" s="150"/>
      <c r="AY51" s="160"/>
      <c r="AZ51" s="136"/>
      <c r="BA51" s="136"/>
      <c r="BD51" s="177"/>
      <c r="BE51" s="148"/>
      <c r="BF51" s="188"/>
      <c r="BG51" s="150"/>
      <c r="BH51" s="160"/>
      <c r="BI51" s="136"/>
      <c r="BJ51" s="136"/>
      <c r="BM51" s="177"/>
      <c r="BN51" s="148"/>
      <c r="BO51" s="188"/>
      <c r="BP51" s="150"/>
      <c r="BQ51" s="160"/>
      <c r="BR51" s="136"/>
      <c r="BS51" s="136"/>
      <c r="BV51" s="177"/>
      <c r="BW51" s="148"/>
      <c r="BX51" s="188"/>
      <c r="BY51" s="150"/>
      <c r="BZ51" s="160"/>
      <c r="CA51" s="136"/>
      <c r="CB51" s="136"/>
      <c r="CE51" s="177"/>
      <c r="CF51" s="148"/>
      <c r="CG51" s="188"/>
      <c r="CH51" s="150"/>
      <c r="CI51" s="160"/>
      <c r="CJ51" s="136"/>
      <c r="CK51" s="136"/>
      <c r="CN51" s="177"/>
      <c r="CO51" s="148"/>
      <c r="CP51" s="188"/>
      <c r="CQ51" s="150"/>
      <c r="CR51" s="160"/>
      <c r="CS51" s="136"/>
      <c r="CT51" s="136"/>
      <c r="CW51" s="177"/>
      <c r="CX51" s="148"/>
      <c r="CY51" s="188"/>
      <c r="CZ51" s="150"/>
      <c r="DA51" s="160"/>
      <c r="DB51" s="136"/>
      <c r="DC51" s="136"/>
      <c r="DF51" s="177"/>
      <c r="DG51" s="148"/>
      <c r="DH51" s="188"/>
      <c r="DI51" s="150"/>
      <c r="DJ51" s="160"/>
      <c r="DK51" s="136"/>
      <c r="DL51" s="136"/>
      <c r="DO51" s="177"/>
      <c r="DP51" s="148"/>
      <c r="DQ51" s="188"/>
      <c r="DR51" s="150"/>
      <c r="DS51" s="160"/>
      <c r="DT51" s="136"/>
      <c r="DU51" s="136"/>
      <c r="DX51" s="177"/>
      <c r="DY51" s="148"/>
      <c r="DZ51" s="188"/>
      <c r="EA51" s="150"/>
      <c r="EB51" s="160"/>
      <c r="EC51" s="136"/>
      <c r="ED51" s="136"/>
      <c r="EG51" s="177"/>
      <c r="EH51" s="148"/>
      <c r="EI51" s="188"/>
      <c r="EJ51" s="150"/>
      <c r="EK51" s="160"/>
      <c r="EL51" s="136"/>
      <c r="EM51" s="136"/>
      <c r="EP51" s="177"/>
      <c r="EQ51" s="148"/>
      <c r="ER51" s="188"/>
      <c r="ES51" s="150"/>
      <c r="ET51" s="160"/>
      <c r="EU51" s="136"/>
      <c r="EV51" s="136"/>
      <c r="EY51" s="177"/>
      <c r="EZ51" s="148"/>
      <c r="FA51" s="188"/>
      <c r="FB51" s="150"/>
      <c r="FC51" s="160"/>
      <c r="FD51" s="136"/>
      <c r="FE51" s="136"/>
      <c r="FH51" s="177"/>
      <c r="FI51" s="148"/>
      <c r="FJ51" s="188"/>
      <c r="FK51" s="150"/>
      <c r="FL51" s="160"/>
      <c r="FM51" s="136"/>
      <c r="FN51" s="136"/>
      <c r="FO51" s="53"/>
      <c r="FP51" s="53"/>
      <c r="FQ51" s="177"/>
      <c r="FR51" s="148"/>
      <c r="FS51" s="188"/>
      <c r="FT51" s="150"/>
      <c r="FU51" s="160"/>
      <c r="FV51" s="136"/>
      <c r="FW51" s="136"/>
      <c r="FZ51" s="177"/>
      <c r="GA51" s="148"/>
      <c r="GB51" s="188"/>
      <c r="GC51" s="150"/>
      <c r="GD51" s="160"/>
      <c r="GE51" s="136"/>
      <c r="GF51" s="136"/>
      <c r="GI51" s="177"/>
      <c r="GJ51" s="148"/>
      <c r="GK51" s="188"/>
      <c r="GL51" s="150"/>
      <c r="GM51" s="160"/>
      <c r="GN51" s="136"/>
      <c r="GO51" s="136"/>
      <c r="GR51" s="177"/>
      <c r="GS51" s="148"/>
      <c r="GT51" s="188"/>
      <c r="GU51" s="150"/>
      <c r="GV51" s="160"/>
      <c r="GW51" s="136"/>
      <c r="GX51" s="136"/>
      <c r="GY51" s="53"/>
      <c r="GZ51" s="53"/>
      <c r="HA51" s="177"/>
      <c r="HB51" s="148"/>
      <c r="HC51" s="188"/>
      <c r="HD51" s="150"/>
      <c r="HE51" s="160"/>
      <c r="HF51" s="136"/>
      <c r="HG51" s="136"/>
      <c r="HJ51" s="177"/>
      <c r="HK51" s="148"/>
      <c r="HL51" s="188"/>
      <c r="HM51" s="150"/>
      <c r="HN51" s="160"/>
      <c r="HO51" s="136"/>
      <c r="HP51" s="136"/>
      <c r="HS51" s="177"/>
      <c r="HT51" s="148"/>
      <c r="HU51" s="188"/>
      <c r="HV51" s="150"/>
      <c r="HW51" s="160"/>
      <c r="HX51" s="136"/>
      <c r="HY51" s="136"/>
      <c r="IB51" s="177"/>
      <c r="IC51" s="148"/>
      <c r="ID51" s="188"/>
      <c r="IE51" s="150"/>
      <c r="IF51" s="160"/>
      <c r="IG51" s="136"/>
      <c r="IH51" s="136"/>
      <c r="II51" s="53"/>
      <c r="IJ51" s="53"/>
      <c r="IK51" s="177"/>
      <c r="IL51" s="148"/>
      <c r="IM51" s="188"/>
      <c r="IN51" s="150"/>
      <c r="IO51" s="160"/>
      <c r="IP51" s="136"/>
      <c r="IQ51" s="136"/>
      <c r="IT51" s="177"/>
      <c r="IU51" s="148"/>
      <c r="IV51" s="188"/>
      <c r="IW51" s="150"/>
      <c r="IX51" s="160"/>
      <c r="IY51" s="136"/>
      <c r="IZ51" s="136"/>
      <c r="JC51" s="177"/>
      <c r="JD51" s="148"/>
      <c r="JE51" s="188"/>
      <c r="JF51" s="150"/>
      <c r="JG51" s="160"/>
      <c r="JH51" s="136"/>
      <c r="JI51" s="136"/>
      <c r="JL51" s="177"/>
      <c r="JM51" s="148"/>
      <c r="JN51" s="188"/>
      <c r="JO51" s="150"/>
      <c r="JP51" s="160"/>
      <c r="JQ51" s="136"/>
      <c r="JR51" s="136"/>
    </row>
    <row r="52" spans="2:278" ht="46.5" thickTop="1" thickBot="1">
      <c r="B52" s="177" t="s">
        <v>185</v>
      </c>
      <c r="C52" s="148" t="s">
        <v>186</v>
      </c>
      <c r="D52" s="188" t="s">
        <v>111</v>
      </c>
      <c r="E52" s="150">
        <v>20</v>
      </c>
      <c r="F52" s="160">
        <v>0</v>
      </c>
      <c r="G52" s="136">
        <f t="shared" si="2"/>
        <v>0</v>
      </c>
      <c r="H52" s="136"/>
      <c r="K52" s="177"/>
      <c r="L52" s="148"/>
      <c r="M52" s="188"/>
      <c r="N52" s="150"/>
      <c r="O52" s="160"/>
      <c r="P52" s="136"/>
      <c r="Q52" s="136"/>
      <c r="R52" s="74"/>
      <c r="S52" s="73"/>
      <c r="T52" s="177"/>
      <c r="U52" s="148"/>
      <c r="V52" s="188"/>
      <c r="W52" s="150"/>
      <c r="X52" s="160"/>
      <c r="Y52" s="136"/>
      <c r="Z52" s="136"/>
      <c r="AA52" s="73"/>
      <c r="AC52" s="177"/>
      <c r="AD52" s="148"/>
      <c r="AE52" s="188"/>
      <c r="AF52" s="150"/>
      <c r="AG52" s="160"/>
      <c r="AH52" s="136"/>
      <c r="AI52" s="136"/>
      <c r="AL52" s="177"/>
      <c r="AM52" s="148"/>
      <c r="AN52" s="188"/>
      <c r="AO52" s="150"/>
      <c r="AP52" s="160"/>
      <c r="AQ52" s="136"/>
      <c r="AR52" s="136"/>
      <c r="AU52" s="177"/>
      <c r="AV52" s="148"/>
      <c r="AW52" s="188"/>
      <c r="AX52" s="150"/>
      <c r="AY52" s="160"/>
      <c r="AZ52" s="136"/>
      <c r="BA52" s="136"/>
      <c r="BD52" s="177"/>
      <c r="BE52" s="148"/>
      <c r="BF52" s="188"/>
      <c r="BG52" s="150"/>
      <c r="BH52" s="160"/>
      <c r="BI52" s="136"/>
      <c r="BJ52" s="136"/>
      <c r="BM52" s="177"/>
      <c r="BN52" s="148"/>
      <c r="BO52" s="188"/>
      <c r="BP52" s="150"/>
      <c r="BQ52" s="160"/>
      <c r="BR52" s="136"/>
      <c r="BS52" s="136"/>
      <c r="BV52" s="177"/>
      <c r="BW52" s="148"/>
      <c r="BX52" s="188"/>
      <c r="BY52" s="150"/>
      <c r="BZ52" s="160"/>
      <c r="CA52" s="136"/>
      <c r="CB52" s="136"/>
      <c r="CE52" s="177"/>
      <c r="CF52" s="148"/>
      <c r="CG52" s="188"/>
      <c r="CH52" s="150"/>
      <c r="CI52" s="160"/>
      <c r="CJ52" s="136"/>
      <c r="CK52" s="136"/>
      <c r="CN52" s="177"/>
      <c r="CO52" s="148"/>
      <c r="CP52" s="188"/>
      <c r="CQ52" s="150"/>
      <c r="CR52" s="160"/>
      <c r="CS52" s="136"/>
      <c r="CT52" s="136"/>
      <c r="CW52" s="177"/>
      <c r="CX52" s="148"/>
      <c r="CY52" s="188"/>
      <c r="CZ52" s="150"/>
      <c r="DA52" s="160"/>
      <c r="DB52" s="136"/>
      <c r="DC52" s="136"/>
      <c r="DF52" s="177"/>
      <c r="DG52" s="148"/>
      <c r="DH52" s="188"/>
      <c r="DI52" s="150"/>
      <c r="DJ52" s="160"/>
      <c r="DK52" s="136"/>
      <c r="DL52" s="136"/>
      <c r="DO52" s="177"/>
      <c r="DP52" s="148"/>
      <c r="DQ52" s="188"/>
      <c r="DR52" s="150"/>
      <c r="DS52" s="160"/>
      <c r="DT52" s="136"/>
      <c r="DU52" s="136"/>
      <c r="DX52" s="177"/>
      <c r="DY52" s="148"/>
      <c r="DZ52" s="188"/>
      <c r="EA52" s="150"/>
      <c r="EB52" s="160"/>
      <c r="EC52" s="136"/>
      <c r="ED52" s="136"/>
      <c r="EG52" s="177"/>
      <c r="EH52" s="148"/>
      <c r="EI52" s="188"/>
      <c r="EJ52" s="150"/>
      <c r="EK52" s="160"/>
      <c r="EL52" s="136"/>
      <c r="EM52" s="136"/>
      <c r="EP52" s="177"/>
      <c r="EQ52" s="148"/>
      <c r="ER52" s="188"/>
      <c r="ES52" s="150"/>
      <c r="ET52" s="160"/>
      <c r="EU52" s="136"/>
      <c r="EV52" s="136"/>
      <c r="EY52" s="177"/>
      <c r="EZ52" s="148"/>
      <c r="FA52" s="188"/>
      <c r="FB52" s="150"/>
      <c r="FC52" s="160"/>
      <c r="FD52" s="136"/>
      <c r="FE52" s="136"/>
      <c r="FH52" s="177"/>
      <c r="FI52" s="148"/>
      <c r="FJ52" s="188"/>
      <c r="FK52" s="150"/>
      <c r="FL52" s="160"/>
      <c r="FM52" s="136"/>
      <c r="FN52" s="136"/>
      <c r="FO52" s="53"/>
      <c r="FP52" s="53"/>
      <c r="FQ52" s="177"/>
      <c r="FR52" s="148"/>
      <c r="FS52" s="188"/>
      <c r="FT52" s="150"/>
      <c r="FU52" s="160"/>
      <c r="FV52" s="136"/>
      <c r="FW52" s="136"/>
      <c r="FZ52" s="177"/>
      <c r="GA52" s="148"/>
      <c r="GB52" s="188"/>
      <c r="GC52" s="150"/>
      <c r="GD52" s="160"/>
      <c r="GE52" s="136"/>
      <c r="GF52" s="136"/>
      <c r="GI52" s="177"/>
      <c r="GJ52" s="148"/>
      <c r="GK52" s="188"/>
      <c r="GL52" s="150"/>
      <c r="GM52" s="160"/>
      <c r="GN52" s="136"/>
      <c r="GO52" s="136"/>
      <c r="GR52" s="177"/>
      <c r="GS52" s="148"/>
      <c r="GT52" s="188"/>
      <c r="GU52" s="150"/>
      <c r="GV52" s="160"/>
      <c r="GW52" s="136"/>
      <c r="GX52" s="136"/>
      <c r="GY52" s="53"/>
      <c r="GZ52" s="53"/>
      <c r="HA52" s="177"/>
      <c r="HB52" s="148"/>
      <c r="HC52" s="188"/>
      <c r="HD52" s="150"/>
      <c r="HE52" s="160"/>
      <c r="HF52" s="136"/>
      <c r="HG52" s="136"/>
      <c r="HJ52" s="177"/>
      <c r="HK52" s="148"/>
      <c r="HL52" s="188"/>
      <c r="HM52" s="150"/>
      <c r="HN52" s="160"/>
      <c r="HO52" s="136"/>
      <c r="HP52" s="136"/>
      <c r="HS52" s="177"/>
      <c r="HT52" s="148"/>
      <c r="HU52" s="188"/>
      <c r="HV52" s="150"/>
      <c r="HW52" s="160"/>
      <c r="HX52" s="136"/>
      <c r="HY52" s="136"/>
      <c r="IB52" s="177"/>
      <c r="IC52" s="148"/>
      <c r="ID52" s="188"/>
      <c r="IE52" s="150"/>
      <c r="IF52" s="160"/>
      <c r="IG52" s="136"/>
      <c r="IH52" s="136"/>
      <c r="II52" s="53"/>
      <c r="IJ52" s="53"/>
      <c r="IK52" s="177"/>
      <c r="IL52" s="148"/>
      <c r="IM52" s="188"/>
      <c r="IN52" s="150"/>
      <c r="IO52" s="160"/>
      <c r="IP52" s="136"/>
      <c r="IQ52" s="136"/>
      <c r="IT52" s="177"/>
      <c r="IU52" s="148"/>
      <c r="IV52" s="188"/>
      <c r="IW52" s="150"/>
      <c r="IX52" s="160"/>
      <c r="IY52" s="136"/>
      <c r="IZ52" s="136"/>
      <c r="JC52" s="177"/>
      <c r="JD52" s="148"/>
      <c r="JE52" s="188"/>
      <c r="JF52" s="150"/>
      <c r="JG52" s="160"/>
      <c r="JH52" s="136"/>
      <c r="JI52" s="136"/>
      <c r="JL52" s="177"/>
      <c r="JM52" s="148"/>
      <c r="JN52" s="188"/>
      <c r="JO52" s="150"/>
      <c r="JP52" s="160"/>
      <c r="JQ52" s="136"/>
      <c r="JR52" s="136"/>
    </row>
    <row r="53" spans="2:278" ht="16.5" thickTop="1" thickBot="1">
      <c r="B53" s="177" t="s">
        <v>187</v>
      </c>
      <c r="C53" s="148" t="s">
        <v>188</v>
      </c>
      <c r="D53" s="188" t="s">
        <v>111</v>
      </c>
      <c r="E53" s="150">
        <v>20</v>
      </c>
      <c r="F53" s="160">
        <v>0</v>
      </c>
      <c r="G53" s="136">
        <f t="shared" si="2"/>
        <v>0</v>
      </c>
      <c r="H53" s="136"/>
      <c r="K53" s="177"/>
      <c r="L53" s="148"/>
      <c r="M53" s="188"/>
      <c r="N53" s="150"/>
      <c r="O53" s="160"/>
      <c r="P53" s="136"/>
      <c r="Q53" s="136"/>
      <c r="R53" s="74"/>
      <c r="S53" s="73"/>
      <c r="T53" s="177"/>
      <c r="U53" s="148"/>
      <c r="V53" s="188"/>
      <c r="W53" s="150"/>
      <c r="X53" s="160"/>
      <c r="Y53" s="136"/>
      <c r="Z53" s="136"/>
      <c r="AA53" s="73"/>
      <c r="AC53" s="177"/>
      <c r="AD53" s="148"/>
      <c r="AE53" s="188"/>
      <c r="AF53" s="150"/>
      <c r="AG53" s="160"/>
      <c r="AH53" s="136"/>
      <c r="AI53" s="136"/>
      <c r="AL53" s="177"/>
      <c r="AM53" s="148"/>
      <c r="AN53" s="188"/>
      <c r="AO53" s="150"/>
      <c r="AP53" s="160"/>
      <c r="AQ53" s="136"/>
      <c r="AR53" s="136"/>
      <c r="AU53" s="177"/>
      <c r="AV53" s="148"/>
      <c r="AW53" s="188"/>
      <c r="AX53" s="150"/>
      <c r="AY53" s="160"/>
      <c r="AZ53" s="136"/>
      <c r="BA53" s="136"/>
      <c r="BD53" s="177"/>
      <c r="BE53" s="148"/>
      <c r="BF53" s="188"/>
      <c r="BG53" s="150"/>
      <c r="BH53" s="160"/>
      <c r="BI53" s="136"/>
      <c r="BJ53" s="136"/>
      <c r="BM53" s="177"/>
      <c r="BN53" s="148"/>
      <c r="BO53" s="188"/>
      <c r="BP53" s="150"/>
      <c r="BQ53" s="160"/>
      <c r="BR53" s="136"/>
      <c r="BS53" s="136"/>
      <c r="BV53" s="177"/>
      <c r="BW53" s="148"/>
      <c r="BX53" s="188"/>
      <c r="BY53" s="150"/>
      <c r="BZ53" s="160"/>
      <c r="CA53" s="136"/>
      <c r="CB53" s="136"/>
      <c r="CE53" s="177"/>
      <c r="CF53" s="148"/>
      <c r="CG53" s="188"/>
      <c r="CH53" s="150"/>
      <c r="CI53" s="160"/>
      <c r="CJ53" s="136"/>
      <c r="CK53" s="136"/>
      <c r="CN53" s="177"/>
      <c r="CO53" s="148"/>
      <c r="CP53" s="188"/>
      <c r="CQ53" s="150"/>
      <c r="CR53" s="160"/>
      <c r="CS53" s="136"/>
      <c r="CT53" s="136"/>
      <c r="CW53" s="177"/>
      <c r="CX53" s="148"/>
      <c r="CY53" s="188"/>
      <c r="CZ53" s="150"/>
      <c r="DA53" s="160"/>
      <c r="DB53" s="136"/>
      <c r="DC53" s="136"/>
      <c r="DF53" s="177"/>
      <c r="DG53" s="148"/>
      <c r="DH53" s="188"/>
      <c r="DI53" s="150"/>
      <c r="DJ53" s="160"/>
      <c r="DK53" s="136"/>
      <c r="DL53" s="136"/>
      <c r="DO53" s="177"/>
      <c r="DP53" s="148"/>
      <c r="DQ53" s="188"/>
      <c r="DR53" s="150"/>
      <c r="DS53" s="160"/>
      <c r="DT53" s="136"/>
      <c r="DU53" s="136"/>
      <c r="DX53" s="177"/>
      <c r="DY53" s="148"/>
      <c r="DZ53" s="188"/>
      <c r="EA53" s="150"/>
      <c r="EB53" s="160"/>
      <c r="EC53" s="136"/>
      <c r="ED53" s="136"/>
      <c r="EG53" s="177"/>
      <c r="EH53" s="148"/>
      <c r="EI53" s="188"/>
      <c r="EJ53" s="150"/>
      <c r="EK53" s="160"/>
      <c r="EL53" s="136"/>
      <c r="EM53" s="136"/>
      <c r="EP53" s="177"/>
      <c r="EQ53" s="148"/>
      <c r="ER53" s="188"/>
      <c r="ES53" s="150"/>
      <c r="ET53" s="160"/>
      <c r="EU53" s="136"/>
      <c r="EV53" s="136"/>
      <c r="EY53" s="177"/>
      <c r="EZ53" s="148"/>
      <c r="FA53" s="188"/>
      <c r="FB53" s="150"/>
      <c r="FC53" s="160"/>
      <c r="FD53" s="136"/>
      <c r="FE53" s="136"/>
      <c r="FH53" s="177"/>
      <c r="FI53" s="148"/>
      <c r="FJ53" s="188"/>
      <c r="FK53" s="150"/>
      <c r="FL53" s="160"/>
      <c r="FM53" s="136"/>
      <c r="FN53" s="136"/>
      <c r="FO53" s="53"/>
      <c r="FP53" s="53"/>
      <c r="FQ53" s="177"/>
      <c r="FR53" s="148"/>
      <c r="FS53" s="188"/>
      <c r="FT53" s="150"/>
      <c r="FU53" s="160"/>
      <c r="FV53" s="136"/>
      <c r="FW53" s="136"/>
      <c r="FZ53" s="177"/>
      <c r="GA53" s="148"/>
      <c r="GB53" s="188"/>
      <c r="GC53" s="150"/>
      <c r="GD53" s="160"/>
      <c r="GE53" s="136"/>
      <c r="GF53" s="136"/>
      <c r="GI53" s="177"/>
      <c r="GJ53" s="148"/>
      <c r="GK53" s="188"/>
      <c r="GL53" s="150"/>
      <c r="GM53" s="160"/>
      <c r="GN53" s="136"/>
      <c r="GO53" s="136"/>
      <c r="GR53" s="177"/>
      <c r="GS53" s="148"/>
      <c r="GT53" s="188"/>
      <c r="GU53" s="150"/>
      <c r="GV53" s="160"/>
      <c r="GW53" s="136"/>
      <c r="GX53" s="136"/>
      <c r="GY53" s="53"/>
      <c r="GZ53" s="53"/>
      <c r="HA53" s="177"/>
      <c r="HB53" s="148"/>
      <c r="HC53" s="188"/>
      <c r="HD53" s="150"/>
      <c r="HE53" s="160"/>
      <c r="HF53" s="136"/>
      <c r="HG53" s="136"/>
      <c r="HJ53" s="177"/>
      <c r="HK53" s="148"/>
      <c r="HL53" s="188"/>
      <c r="HM53" s="150"/>
      <c r="HN53" s="160"/>
      <c r="HO53" s="136"/>
      <c r="HP53" s="136"/>
      <c r="HS53" s="177"/>
      <c r="HT53" s="148"/>
      <c r="HU53" s="188"/>
      <c r="HV53" s="150"/>
      <c r="HW53" s="160"/>
      <c r="HX53" s="136"/>
      <c r="HY53" s="136"/>
      <c r="IB53" s="177"/>
      <c r="IC53" s="148"/>
      <c r="ID53" s="188"/>
      <c r="IE53" s="150"/>
      <c r="IF53" s="160"/>
      <c r="IG53" s="136"/>
      <c r="IH53" s="136"/>
      <c r="II53" s="53"/>
      <c r="IJ53" s="53"/>
      <c r="IK53" s="177"/>
      <c r="IL53" s="148"/>
      <c r="IM53" s="188"/>
      <c r="IN53" s="150"/>
      <c r="IO53" s="160"/>
      <c r="IP53" s="136"/>
      <c r="IQ53" s="136"/>
      <c r="IT53" s="177"/>
      <c r="IU53" s="148"/>
      <c r="IV53" s="188"/>
      <c r="IW53" s="150"/>
      <c r="IX53" s="160"/>
      <c r="IY53" s="136"/>
      <c r="IZ53" s="136"/>
      <c r="JC53" s="177"/>
      <c r="JD53" s="148"/>
      <c r="JE53" s="188"/>
      <c r="JF53" s="150"/>
      <c r="JG53" s="160"/>
      <c r="JH53" s="136"/>
      <c r="JI53" s="136"/>
      <c r="JL53" s="177"/>
      <c r="JM53" s="148"/>
      <c r="JN53" s="188"/>
      <c r="JO53" s="150"/>
      <c r="JP53" s="160"/>
      <c r="JQ53" s="136"/>
      <c r="JR53" s="136"/>
    </row>
    <row r="54" spans="2:278" ht="16.5" thickTop="1" thickBot="1">
      <c r="B54" s="190">
        <v>7.5</v>
      </c>
      <c r="C54" s="184" t="s">
        <v>189</v>
      </c>
      <c r="D54" s="188"/>
      <c r="E54" s="150"/>
      <c r="F54" s="186"/>
      <c r="G54" s="187"/>
      <c r="H54" s="187"/>
      <c r="K54" s="190"/>
      <c r="L54" s="184"/>
      <c r="M54" s="188"/>
      <c r="N54" s="150"/>
      <c r="O54" s="186"/>
      <c r="P54" s="187"/>
      <c r="Q54" s="187"/>
      <c r="R54" s="74"/>
      <c r="S54" s="73"/>
      <c r="T54" s="190"/>
      <c r="U54" s="184"/>
      <c r="V54" s="188"/>
      <c r="W54" s="150"/>
      <c r="X54" s="186"/>
      <c r="Y54" s="187"/>
      <c r="Z54" s="187"/>
      <c r="AA54" s="73"/>
      <c r="AC54" s="190"/>
      <c r="AD54" s="184"/>
      <c r="AE54" s="188"/>
      <c r="AF54" s="150"/>
      <c r="AG54" s="186"/>
      <c r="AH54" s="187"/>
      <c r="AI54" s="187"/>
      <c r="AL54" s="190"/>
      <c r="AM54" s="184"/>
      <c r="AN54" s="188"/>
      <c r="AO54" s="150"/>
      <c r="AP54" s="186"/>
      <c r="AQ54" s="187"/>
      <c r="AR54" s="187"/>
      <c r="AU54" s="190"/>
      <c r="AV54" s="184"/>
      <c r="AW54" s="188"/>
      <c r="AX54" s="150"/>
      <c r="AY54" s="186"/>
      <c r="AZ54" s="187"/>
      <c r="BA54" s="187"/>
      <c r="BD54" s="190"/>
      <c r="BE54" s="184"/>
      <c r="BF54" s="188"/>
      <c r="BG54" s="150"/>
      <c r="BH54" s="186"/>
      <c r="BI54" s="187"/>
      <c r="BJ54" s="187"/>
      <c r="BM54" s="190"/>
      <c r="BN54" s="184"/>
      <c r="BO54" s="188"/>
      <c r="BP54" s="150"/>
      <c r="BQ54" s="186"/>
      <c r="BR54" s="187"/>
      <c r="BS54" s="187"/>
      <c r="BV54" s="190"/>
      <c r="BW54" s="184"/>
      <c r="BX54" s="188"/>
      <c r="BY54" s="150"/>
      <c r="BZ54" s="186"/>
      <c r="CA54" s="187"/>
      <c r="CB54" s="187"/>
      <c r="CE54" s="190"/>
      <c r="CF54" s="184"/>
      <c r="CG54" s="188"/>
      <c r="CH54" s="150"/>
      <c r="CI54" s="186"/>
      <c r="CJ54" s="187"/>
      <c r="CK54" s="187"/>
      <c r="CN54" s="190"/>
      <c r="CO54" s="184"/>
      <c r="CP54" s="188"/>
      <c r="CQ54" s="150"/>
      <c r="CR54" s="186"/>
      <c r="CS54" s="187"/>
      <c r="CT54" s="187"/>
      <c r="CW54" s="190"/>
      <c r="CX54" s="184"/>
      <c r="CY54" s="188"/>
      <c r="CZ54" s="150"/>
      <c r="DA54" s="186"/>
      <c r="DB54" s="187"/>
      <c r="DC54" s="187"/>
      <c r="DF54" s="190"/>
      <c r="DG54" s="184"/>
      <c r="DH54" s="188"/>
      <c r="DI54" s="150"/>
      <c r="DJ54" s="186"/>
      <c r="DK54" s="187"/>
      <c r="DL54" s="187"/>
      <c r="DO54" s="190"/>
      <c r="DP54" s="184"/>
      <c r="DQ54" s="188"/>
      <c r="DR54" s="150"/>
      <c r="DS54" s="186"/>
      <c r="DT54" s="187"/>
      <c r="DU54" s="187"/>
      <c r="DX54" s="190"/>
      <c r="DY54" s="184"/>
      <c r="DZ54" s="188"/>
      <c r="EA54" s="150"/>
      <c r="EB54" s="186"/>
      <c r="EC54" s="187"/>
      <c r="ED54" s="187"/>
      <c r="EG54" s="190"/>
      <c r="EH54" s="184"/>
      <c r="EI54" s="188"/>
      <c r="EJ54" s="150"/>
      <c r="EK54" s="186"/>
      <c r="EL54" s="187"/>
      <c r="EM54" s="187"/>
      <c r="EP54" s="190"/>
      <c r="EQ54" s="184"/>
      <c r="ER54" s="188"/>
      <c r="ES54" s="150"/>
      <c r="ET54" s="186"/>
      <c r="EU54" s="187"/>
      <c r="EV54" s="187"/>
      <c r="EY54" s="190"/>
      <c r="EZ54" s="184"/>
      <c r="FA54" s="188"/>
      <c r="FB54" s="150"/>
      <c r="FC54" s="186"/>
      <c r="FD54" s="187"/>
      <c r="FE54" s="187"/>
      <c r="FH54" s="190"/>
      <c r="FI54" s="184"/>
      <c r="FJ54" s="188"/>
      <c r="FK54" s="150"/>
      <c r="FL54" s="186"/>
      <c r="FM54" s="187"/>
      <c r="FN54" s="187"/>
      <c r="FO54" s="53"/>
      <c r="FP54" s="53"/>
      <c r="FQ54" s="190"/>
      <c r="FR54" s="184"/>
      <c r="FS54" s="188"/>
      <c r="FT54" s="150"/>
      <c r="FU54" s="186"/>
      <c r="FV54" s="187"/>
      <c r="FW54" s="187"/>
      <c r="FZ54" s="190"/>
      <c r="GA54" s="184"/>
      <c r="GB54" s="188"/>
      <c r="GC54" s="150"/>
      <c r="GD54" s="186"/>
      <c r="GE54" s="187"/>
      <c r="GF54" s="187"/>
      <c r="GI54" s="190"/>
      <c r="GJ54" s="184"/>
      <c r="GK54" s="188"/>
      <c r="GL54" s="150"/>
      <c r="GM54" s="186"/>
      <c r="GN54" s="187"/>
      <c r="GO54" s="187"/>
      <c r="GR54" s="190"/>
      <c r="GS54" s="184"/>
      <c r="GT54" s="188"/>
      <c r="GU54" s="150"/>
      <c r="GV54" s="186"/>
      <c r="GW54" s="187"/>
      <c r="GX54" s="187"/>
      <c r="GY54" s="53"/>
      <c r="GZ54" s="53"/>
      <c r="HA54" s="190"/>
      <c r="HB54" s="184"/>
      <c r="HC54" s="188"/>
      <c r="HD54" s="150"/>
      <c r="HE54" s="186"/>
      <c r="HF54" s="187"/>
      <c r="HG54" s="187"/>
      <c r="HJ54" s="190"/>
      <c r="HK54" s="184"/>
      <c r="HL54" s="188"/>
      <c r="HM54" s="150"/>
      <c r="HN54" s="186"/>
      <c r="HO54" s="187"/>
      <c r="HP54" s="187"/>
      <c r="HS54" s="190"/>
      <c r="HT54" s="184"/>
      <c r="HU54" s="188"/>
      <c r="HV54" s="150"/>
      <c r="HW54" s="186"/>
      <c r="HX54" s="187"/>
      <c r="HY54" s="187"/>
      <c r="IB54" s="190"/>
      <c r="IC54" s="184"/>
      <c r="ID54" s="188"/>
      <c r="IE54" s="150"/>
      <c r="IF54" s="186"/>
      <c r="IG54" s="187"/>
      <c r="IH54" s="187"/>
      <c r="II54" s="53"/>
      <c r="IJ54" s="53"/>
      <c r="IK54" s="190"/>
      <c r="IL54" s="184"/>
      <c r="IM54" s="188"/>
      <c r="IN54" s="150"/>
      <c r="IO54" s="186"/>
      <c r="IP54" s="187"/>
      <c r="IQ54" s="187"/>
      <c r="IT54" s="190"/>
      <c r="IU54" s="184"/>
      <c r="IV54" s="188"/>
      <c r="IW54" s="150"/>
      <c r="IX54" s="186"/>
      <c r="IY54" s="187"/>
      <c r="IZ54" s="187"/>
      <c r="JC54" s="190"/>
      <c r="JD54" s="184"/>
      <c r="JE54" s="188"/>
      <c r="JF54" s="150"/>
      <c r="JG54" s="186"/>
      <c r="JH54" s="187"/>
      <c r="JI54" s="187"/>
      <c r="JL54" s="190"/>
      <c r="JM54" s="184"/>
      <c r="JN54" s="188"/>
      <c r="JO54" s="150"/>
      <c r="JP54" s="186"/>
      <c r="JQ54" s="187"/>
      <c r="JR54" s="187"/>
    </row>
    <row r="55" spans="2:278" ht="31.5" thickTop="1" thickBot="1">
      <c r="B55" s="192"/>
      <c r="C55" s="148" t="s">
        <v>190</v>
      </c>
      <c r="D55" s="188"/>
      <c r="E55" s="150"/>
      <c r="F55" s="186"/>
      <c r="G55" s="187"/>
      <c r="H55" s="187"/>
      <c r="K55" s="192"/>
      <c r="L55" s="148"/>
      <c r="M55" s="188"/>
      <c r="N55" s="150"/>
      <c r="O55" s="186"/>
      <c r="P55" s="187"/>
      <c r="Q55" s="187"/>
      <c r="R55" s="74"/>
      <c r="S55" s="73"/>
      <c r="T55" s="192"/>
      <c r="U55" s="148"/>
      <c r="V55" s="188"/>
      <c r="W55" s="150"/>
      <c r="X55" s="186"/>
      <c r="Y55" s="187"/>
      <c r="Z55" s="187"/>
      <c r="AA55" s="73"/>
      <c r="AC55" s="192"/>
      <c r="AD55" s="148"/>
      <c r="AE55" s="188"/>
      <c r="AF55" s="150"/>
      <c r="AG55" s="186"/>
      <c r="AH55" s="187"/>
      <c r="AI55" s="187"/>
      <c r="AL55" s="192"/>
      <c r="AM55" s="148"/>
      <c r="AN55" s="188"/>
      <c r="AO55" s="150"/>
      <c r="AP55" s="186"/>
      <c r="AQ55" s="187"/>
      <c r="AR55" s="187"/>
      <c r="AU55" s="192"/>
      <c r="AV55" s="148"/>
      <c r="AW55" s="188"/>
      <c r="AX55" s="150"/>
      <c r="AY55" s="186"/>
      <c r="AZ55" s="187"/>
      <c r="BA55" s="187"/>
      <c r="BD55" s="192"/>
      <c r="BE55" s="148"/>
      <c r="BF55" s="188"/>
      <c r="BG55" s="150"/>
      <c r="BH55" s="186"/>
      <c r="BI55" s="187"/>
      <c r="BJ55" s="187"/>
      <c r="BM55" s="192"/>
      <c r="BN55" s="148"/>
      <c r="BO55" s="188"/>
      <c r="BP55" s="150"/>
      <c r="BQ55" s="186"/>
      <c r="BR55" s="187"/>
      <c r="BS55" s="187"/>
      <c r="BV55" s="192"/>
      <c r="BW55" s="148"/>
      <c r="BX55" s="188"/>
      <c r="BY55" s="150"/>
      <c r="BZ55" s="186"/>
      <c r="CA55" s="187"/>
      <c r="CB55" s="187"/>
      <c r="CE55" s="192"/>
      <c r="CF55" s="148"/>
      <c r="CG55" s="188"/>
      <c r="CH55" s="150"/>
      <c r="CI55" s="186"/>
      <c r="CJ55" s="187"/>
      <c r="CK55" s="187"/>
      <c r="CN55" s="192"/>
      <c r="CO55" s="148"/>
      <c r="CP55" s="188"/>
      <c r="CQ55" s="150"/>
      <c r="CR55" s="186"/>
      <c r="CS55" s="187"/>
      <c r="CT55" s="187"/>
      <c r="CW55" s="192"/>
      <c r="CX55" s="148"/>
      <c r="CY55" s="188"/>
      <c r="CZ55" s="150"/>
      <c r="DA55" s="186"/>
      <c r="DB55" s="187"/>
      <c r="DC55" s="187"/>
      <c r="DF55" s="192"/>
      <c r="DG55" s="148"/>
      <c r="DH55" s="188"/>
      <c r="DI55" s="150"/>
      <c r="DJ55" s="186"/>
      <c r="DK55" s="187"/>
      <c r="DL55" s="187"/>
      <c r="DO55" s="192"/>
      <c r="DP55" s="148"/>
      <c r="DQ55" s="188"/>
      <c r="DR55" s="150"/>
      <c r="DS55" s="186"/>
      <c r="DT55" s="187"/>
      <c r="DU55" s="187"/>
      <c r="DX55" s="192"/>
      <c r="DY55" s="148"/>
      <c r="DZ55" s="188"/>
      <c r="EA55" s="150"/>
      <c r="EB55" s="186"/>
      <c r="EC55" s="187"/>
      <c r="ED55" s="187"/>
      <c r="EG55" s="192"/>
      <c r="EH55" s="148"/>
      <c r="EI55" s="188"/>
      <c r="EJ55" s="150"/>
      <c r="EK55" s="186"/>
      <c r="EL55" s="187"/>
      <c r="EM55" s="187"/>
      <c r="EP55" s="192"/>
      <c r="EQ55" s="148"/>
      <c r="ER55" s="188"/>
      <c r="ES55" s="150"/>
      <c r="ET55" s="186"/>
      <c r="EU55" s="187"/>
      <c r="EV55" s="187"/>
      <c r="EY55" s="192"/>
      <c r="EZ55" s="148"/>
      <c r="FA55" s="188"/>
      <c r="FB55" s="150"/>
      <c r="FC55" s="186"/>
      <c r="FD55" s="187"/>
      <c r="FE55" s="187"/>
      <c r="FH55" s="192"/>
      <c r="FI55" s="148"/>
      <c r="FJ55" s="188"/>
      <c r="FK55" s="150"/>
      <c r="FL55" s="186"/>
      <c r="FM55" s="187"/>
      <c r="FN55" s="187"/>
      <c r="FO55" s="53"/>
      <c r="FP55" s="53"/>
      <c r="FQ55" s="192"/>
      <c r="FR55" s="148"/>
      <c r="FS55" s="188"/>
      <c r="FT55" s="150"/>
      <c r="FU55" s="186"/>
      <c r="FV55" s="187"/>
      <c r="FW55" s="187"/>
      <c r="FZ55" s="192"/>
      <c r="GA55" s="148"/>
      <c r="GB55" s="188"/>
      <c r="GC55" s="150"/>
      <c r="GD55" s="186"/>
      <c r="GE55" s="187"/>
      <c r="GF55" s="187"/>
      <c r="GI55" s="192"/>
      <c r="GJ55" s="148"/>
      <c r="GK55" s="188"/>
      <c r="GL55" s="150"/>
      <c r="GM55" s="186"/>
      <c r="GN55" s="187"/>
      <c r="GO55" s="187"/>
      <c r="GR55" s="192"/>
      <c r="GS55" s="148"/>
      <c r="GT55" s="188"/>
      <c r="GU55" s="150"/>
      <c r="GV55" s="186"/>
      <c r="GW55" s="187"/>
      <c r="GX55" s="187"/>
      <c r="GY55" s="53"/>
      <c r="GZ55" s="53"/>
      <c r="HA55" s="192"/>
      <c r="HB55" s="148"/>
      <c r="HC55" s="188"/>
      <c r="HD55" s="150"/>
      <c r="HE55" s="186"/>
      <c r="HF55" s="187"/>
      <c r="HG55" s="187"/>
      <c r="HJ55" s="192"/>
      <c r="HK55" s="148"/>
      <c r="HL55" s="188"/>
      <c r="HM55" s="150"/>
      <c r="HN55" s="186"/>
      <c r="HO55" s="187"/>
      <c r="HP55" s="187"/>
      <c r="HS55" s="192"/>
      <c r="HT55" s="148"/>
      <c r="HU55" s="188"/>
      <c r="HV55" s="150"/>
      <c r="HW55" s="186"/>
      <c r="HX55" s="187"/>
      <c r="HY55" s="187"/>
      <c r="IB55" s="192"/>
      <c r="IC55" s="148"/>
      <c r="ID55" s="188"/>
      <c r="IE55" s="150"/>
      <c r="IF55" s="186"/>
      <c r="IG55" s="187"/>
      <c r="IH55" s="187"/>
      <c r="II55" s="53"/>
      <c r="IJ55" s="53"/>
      <c r="IK55" s="192"/>
      <c r="IL55" s="148"/>
      <c r="IM55" s="188"/>
      <c r="IN55" s="150"/>
      <c r="IO55" s="186"/>
      <c r="IP55" s="187"/>
      <c r="IQ55" s="187"/>
      <c r="IT55" s="192"/>
      <c r="IU55" s="148"/>
      <c r="IV55" s="188"/>
      <c r="IW55" s="150"/>
      <c r="IX55" s="186"/>
      <c r="IY55" s="187"/>
      <c r="IZ55" s="187"/>
      <c r="JC55" s="192"/>
      <c r="JD55" s="148"/>
      <c r="JE55" s="188"/>
      <c r="JF55" s="150"/>
      <c r="JG55" s="186"/>
      <c r="JH55" s="187"/>
      <c r="JI55" s="187"/>
      <c r="JL55" s="192"/>
      <c r="JM55" s="148"/>
      <c r="JN55" s="188"/>
      <c r="JO55" s="150"/>
      <c r="JP55" s="186"/>
      <c r="JQ55" s="187"/>
      <c r="JR55" s="187"/>
    </row>
    <row r="56" spans="2:278" ht="31.5" thickTop="1" thickBot="1">
      <c r="B56" s="192" t="s">
        <v>191</v>
      </c>
      <c r="C56" s="148" t="s">
        <v>192</v>
      </c>
      <c r="D56" s="189" t="s">
        <v>193</v>
      </c>
      <c r="E56" s="150">
        <v>1600</v>
      </c>
      <c r="F56" s="160">
        <v>0</v>
      </c>
      <c r="G56" s="136">
        <f>ROUND((F56*E56),0)</f>
        <v>0</v>
      </c>
      <c r="H56" s="136"/>
      <c r="K56" s="192"/>
      <c r="L56" s="148"/>
      <c r="M56" s="189"/>
      <c r="N56" s="150"/>
      <c r="O56" s="160"/>
      <c r="P56" s="136"/>
      <c r="Q56" s="136"/>
      <c r="R56" s="74"/>
      <c r="S56" s="73"/>
      <c r="T56" s="192"/>
      <c r="U56" s="148"/>
      <c r="V56" s="189"/>
      <c r="W56" s="150"/>
      <c r="X56" s="160"/>
      <c r="Y56" s="136"/>
      <c r="Z56" s="136"/>
      <c r="AA56" s="73"/>
      <c r="AC56" s="192"/>
      <c r="AD56" s="148"/>
      <c r="AE56" s="189"/>
      <c r="AF56" s="150"/>
      <c r="AG56" s="160"/>
      <c r="AH56" s="136"/>
      <c r="AI56" s="136"/>
      <c r="AL56" s="192"/>
      <c r="AM56" s="148"/>
      <c r="AN56" s="189"/>
      <c r="AO56" s="150"/>
      <c r="AP56" s="160"/>
      <c r="AQ56" s="136"/>
      <c r="AR56" s="136"/>
      <c r="AU56" s="192"/>
      <c r="AV56" s="148"/>
      <c r="AW56" s="189"/>
      <c r="AX56" s="150"/>
      <c r="AY56" s="160"/>
      <c r="AZ56" s="136"/>
      <c r="BA56" s="136"/>
      <c r="BD56" s="192"/>
      <c r="BE56" s="148"/>
      <c r="BF56" s="189"/>
      <c r="BG56" s="150"/>
      <c r="BH56" s="160"/>
      <c r="BI56" s="136"/>
      <c r="BJ56" s="136"/>
      <c r="BM56" s="192"/>
      <c r="BN56" s="148"/>
      <c r="BO56" s="189"/>
      <c r="BP56" s="150"/>
      <c r="BQ56" s="160"/>
      <c r="BR56" s="136"/>
      <c r="BS56" s="136"/>
      <c r="BV56" s="192"/>
      <c r="BW56" s="148"/>
      <c r="BX56" s="189"/>
      <c r="BY56" s="150"/>
      <c r="BZ56" s="160"/>
      <c r="CA56" s="136"/>
      <c r="CB56" s="136"/>
      <c r="CE56" s="192"/>
      <c r="CF56" s="148"/>
      <c r="CG56" s="189"/>
      <c r="CH56" s="150"/>
      <c r="CI56" s="160"/>
      <c r="CJ56" s="136"/>
      <c r="CK56" s="136"/>
      <c r="CN56" s="192"/>
      <c r="CO56" s="148"/>
      <c r="CP56" s="189"/>
      <c r="CQ56" s="150"/>
      <c r="CR56" s="160"/>
      <c r="CS56" s="136"/>
      <c r="CT56" s="136"/>
      <c r="CW56" s="192"/>
      <c r="CX56" s="148"/>
      <c r="CY56" s="189"/>
      <c r="CZ56" s="150"/>
      <c r="DA56" s="160"/>
      <c r="DB56" s="136"/>
      <c r="DC56" s="136"/>
      <c r="DF56" s="192"/>
      <c r="DG56" s="148"/>
      <c r="DH56" s="189"/>
      <c r="DI56" s="150"/>
      <c r="DJ56" s="160"/>
      <c r="DK56" s="136"/>
      <c r="DL56" s="136"/>
      <c r="DO56" s="192"/>
      <c r="DP56" s="148"/>
      <c r="DQ56" s="189"/>
      <c r="DR56" s="150"/>
      <c r="DS56" s="160"/>
      <c r="DT56" s="136"/>
      <c r="DU56" s="136"/>
      <c r="DX56" s="192"/>
      <c r="DY56" s="148"/>
      <c r="DZ56" s="189"/>
      <c r="EA56" s="150"/>
      <c r="EB56" s="160"/>
      <c r="EC56" s="136"/>
      <c r="ED56" s="136"/>
      <c r="EG56" s="192"/>
      <c r="EH56" s="148"/>
      <c r="EI56" s="189"/>
      <c r="EJ56" s="150"/>
      <c r="EK56" s="160"/>
      <c r="EL56" s="136"/>
      <c r="EM56" s="136"/>
      <c r="EP56" s="192"/>
      <c r="EQ56" s="148"/>
      <c r="ER56" s="189"/>
      <c r="ES56" s="150"/>
      <c r="ET56" s="160"/>
      <c r="EU56" s="136"/>
      <c r="EV56" s="136"/>
      <c r="EY56" s="192"/>
      <c r="EZ56" s="148"/>
      <c r="FA56" s="189"/>
      <c r="FB56" s="150"/>
      <c r="FC56" s="160"/>
      <c r="FD56" s="136"/>
      <c r="FE56" s="136"/>
      <c r="FH56" s="192"/>
      <c r="FI56" s="148"/>
      <c r="FJ56" s="189"/>
      <c r="FK56" s="150"/>
      <c r="FL56" s="160"/>
      <c r="FM56" s="136"/>
      <c r="FN56" s="136"/>
      <c r="FO56" s="53"/>
      <c r="FP56" s="53"/>
      <c r="FQ56" s="192"/>
      <c r="FR56" s="148"/>
      <c r="FS56" s="189"/>
      <c r="FT56" s="150"/>
      <c r="FU56" s="160"/>
      <c r="FV56" s="136"/>
      <c r="FW56" s="136"/>
      <c r="FZ56" s="192"/>
      <c r="GA56" s="148"/>
      <c r="GB56" s="189"/>
      <c r="GC56" s="150"/>
      <c r="GD56" s="160"/>
      <c r="GE56" s="136"/>
      <c r="GF56" s="136"/>
      <c r="GI56" s="192"/>
      <c r="GJ56" s="148"/>
      <c r="GK56" s="189"/>
      <c r="GL56" s="150"/>
      <c r="GM56" s="160"/>
      <c r="GN56" s="136"/>
      <c r="GO56" s="136"/>
      <c r="GR56" s="192"/>
      <c r="GS56" s="148"/>
      <c r="GT56" s="189"/>
      <c r="GU56" s="150"/>
      <c r="GV56" s="160"/>
      <c r="GW56" s="136"/>
      <c r="GX56" s="136"/>
      <c r="GY56" s="53"/>
      <c r="GZ56" s="53"/>
      <c r="HA56" s="192"/>
      <c r="HB56" s="148"/>
      <c r="HC56" s="189"/>
      <c r="HD56" s="150"/>
      <c r="HE56" s="160"/>
      <c r="HF56" s="136"/>
      <c r="HG56" s="136"/>
      <c r="HJ56" s="192"/>
      <c r="HK56" s="148"/>
      <c r="HL56" s="189"/>
      <c r="HM56" s="150"/>
      <c r="HN56" s="160"/>
      <c r="HO56" s="136"/>
      <c r="HP56" s="136"/>
      <c r="HS56" s="192"/>
      <c r="HT56" s="148"/>
      <c r="HU56" s="189"/>
      <c r="HV56" s="150"/>
      <c r="HW56" s="160"/>
      <c r="HX56" s="136"/>
      <c r="HY56" s="136"/>
      <c r="IB56" s="192"/>
      <c r="IC56" s="148"/>
      <c r="ID56" s="189"/>
      <c r="IE56" s="150"/>
      <c r="IF56" s="160"/>
      <c r="IG56" s="136"/>
      <c r="IH56" s="136"/>
      <c r="II56" s="53"/>
      <c r="IJ56" s="53"/>
      <c r="IK56" s="192"/>
      <c r="IL56" s="148"/>
      <c r="IM56" s="189"/>
      <c r="IN56" s="150"/>
      <c r="IO56" s="160"/>
      <c r="IP56" s="136"/>
      <c r="IQ56" s="136"/>
      <c r="IT56" s="192"/>
      <c r="IU56" s="148"/>
      <c r="IV56" s="189"/>
      <c r="IW56" s="150"/>
      <c r="IX56" s="160"/>
      <c r="IY56" s="136"/>
      <c r="IZ56" s="136"/>
      <c r="JC56" s="192"/>
      <c r="JD56" s="148"/>
      <c r="JE56" s="189"/>
      <c r="JF56" s="150"/>
      <c r="JG56" s="160"/>
      <c r="JH56" s="136"/>
      <c r="JI56" s="136"/>
      <c r="JL56" s="192"/>
      <c r="JM56" s="148"/>
      <c r="JN56" s="189"/>
      <c r="JO56" s="150"/>
      <c r="JP56" s="160"/>
      <c r="JQ56" s="136"/>
      <c r="JR56" s="136"/>
    </row>
    <row r="57" spans="2:278" ht="31.5" thickTop="1" thickBot="1">
      <c r="B57" s="192" t="s">
        <v>194</v>
      </c>
      <c r="C57" s="148" t="s">
        <v>195</v>
      </c>
      <c r="D57" s="189" t="s">
        <v>193</v>
      </c>
      <c r="E57" s="150">
        <v>1400</v>
      </c>
      <c r="F57" s="160">
        <v>0</v>
      </c>
      <c r="G57" s="136">
        <f>ROUND((F57*E57),0)</f>
        <v>0</v>
      </c>
      <c r="H57" s="136"/>
      <c r="K57" s="192"/>
      <c r="L57" s="148"/>
      <c r="M57" s="189"/>
      <c r="N57" s="150"/>
      <c r="O57" s="160"/>
      <c r="P57" s="136"/>
      <c r="Q57" s="136"/>
      <c r="R57" s="74"/>
      <c r="S57" s="73"/>
      <c r="T57" s="192"/>
      <c r="U57" s="148"/>
      <c r="V57" s="189"/>
      <c r="W57" s="150"/>
      <c r="X57" s="160"/>
      <c r="Y57" s="136"/>
      <c r="Z57" s="136"/>
      <c r="AA57" s="73"/>
      <c r="AC57" s="192"/>
      <c r="AD57" s="148"/>
      <c r="AE57" s="189"/>
      <c r="AF57" s="150"/>
      <c r="AG57" s="160"/>
      <c r="AH57" s="136"/>
      <c r="AI57" s="136"/>
      <c r="AL57" s="192"/>
      <c r="AM57" s="148"/>
      <c r="AN57" s="189"/>
      <c r="AO57" s="150"/>
      <c r="AP57" s="160"/>
      <c r="AQ57" s="136"/>
      <c r="AR57" s="136"/>
      <c r="AU57" s="192"/>
      <c r="AV57" s="148"/>
      <c r="AW57" s="189"/>
      <c r="AX57" s="150"/>
      <c r="AY57" s="160"/>
      <c r="AZ57" s="136"/>
      <c r="BA57" s="136"/>
      <c r="BD57" s="192"/>
      <c r="BE57" s="148"/>
      <c r="BF57" s="189"/>
      <c r="BG57" s="150"/>
      <c r="BH57" s="160"/>
      <c r="BI57" s="136"/>
      <c r="BJ57" s="136"/>
      <c r="BM57" s="192"/>
      <c r="BN57" s="148"/>
      <c r="BO57" s="189"/>
      <c r="BP57" s="150"/>
      <c r="BQ57" s="160"/>
      <c r="BR57" s="136"/>
      <c r="BS57" s="136"/>
      <c r="BV57" s="192"/>
      <c r="BW57" s="148"/>
      <c r="BX57" s="189"/>
      <c r="BY57" s="150"/>
      <c r="BZ57" s="160"/>
      <c r="CA57" s="136"/>
      <c r="CB57" s="136"/>
      <c r="CE57" s="192"/>
      <c r="CF57" s="148"/>
      <c r="CG57" s="189"/>
      <c r="CH57" s="150"/>
      <c r="CI57" s="160"/>
      <c r="CJ57" s="136"/>
      <c r="CK57" s="136"/>
      <c r="CN57" s="192"/>
      <c r="CO57" s="148"/>
      <c r="CP57" s="189"/>
      <c r="CQ57" s="150"/>
      <c r="CR57" s="160"/>
      <c r="CS57" s="136"/>
      <c r="CT57" s="136"/>
      <c r="CW57" s="192"/>
      <c r="CX57" s="148"/>
      <c r="CY57" s="189"/>
      <c r="CZ57" s="150"/>
      <c r="DA57" s="160"/>
      <c r="DB57" s="136"/>
      <c r="DC57" s="136"/>
      <c r="DF57" s="192"/>
      <c r="DG57" s="148"/>
      <c r="DH57" s="189"/>
      <c r="DI57" s="150"/>
      <c r="DJ57" s="160"/>
      <c r="DK57" s="136"/>
      <c r="DL57" s="136"/>
      <c r="DO57" s="192"/>
      <c r="DP57" s="148"/>
      <c r="DQ57" s="189"/>
      <c r="DR57" s="150"/>
      <c r="DS57" s="160"/>
      <c r="DT57" s="136"/>
      <c r="DU57" s="136"/>
      <c r="DX57" s="192"/>
      <c r="DY57" s="148"/>
      <c r="DZ57" s="189"/>
      <c r="EA57" s="150"/>
      <c r="EB57" s="160"/>
      <c r="EC57" s="136"/>
      <c r="ED57" s="136"/>
      <c r="EG57" s="192"/>
      <c r="EH57" s="148"/>
      <c r="EI57" s="189"/>
      <c r="EJ57" s="150"/>
      <c r="EK57" s="160"/>
      <c r="EL57" s="136"/>
      <c r="EM57" s="136"/>
      <c r="EP57" s="192"/>
      <c r="EQ57" s="148"/>
      <c r="ER57" s="189"/>
      <c r="ES57" s="150"/>
      <c r="ET57" s="160"/>
      <c r="EU57" s="136"/>
      <c r="EV57" s="136"/>
      <c r="EY57" s="192"/>
      <c r="EZ57" s="148"/>
      <c r="FA57" s="189"/>
      <c r="FB57" s="150"/>
      <c r="FC57" s="160"/>
      <c r="FD57" s="136"/>
      <c r="FE57" s="136"/>
      <c r="FH57" s="192"/>
      <c r="FI57" s="148"/>
      <c r="FJ57" s="189"/>
      <c r="FK57" s="150"/>
      <c r="FL57" s="160"/>
      <c r="FM57" s="136"/>
      <c r="FN57" s="136"/>
      <c r="FO57" s="53"/>
      <c r="FP57" s="53"/>
      <c r="FQ57" s="192"/>
      <c r="FR57" s="148"/>
      <c r="FS57" s="189"/>
      <c r="FT57" s="150"/>
      <c r="FU57" s="160"/>
      <c r="FV57" s="136"/>
      <c r="FW57" s="136"/>
      <c r="FZ57" s="192"/>
      <c r="GA57" s="148"/>
      <c r="GB57" s="189"/>
      <c r="GC57" s="150"/>
      <c r="GD57" s="160"/>
      <c r="GE57" s="136"/>
      <c r="GF57" s="136"/>
      <c r="GI57" s="192"/>
      <c r="GJ57" s="148"/>
      <c r="GK57" s="189"/>
      <c r="GL57" s="150"/>
      <c r="GM57" s="160"/>
      <c r="GN57" s="136"/>
      <c r="GO57" s="136"/>
      <c r="GR57" s="192"/>
      <c r="GS57" s="148"/>
      <c r="GT57" s="189"/>
      <c r="GU57" s="150"/>
      <c r="GV57" s="160"/>
      <c r="GW57" s="136"/>
      <c r="GX57" s="136"/>
      <c r="GY57" s="53"/>
      <c r="GZ57" s="53"/>
      <c r="HA57" s="192"/>
      <c r="HB57" s="148"/>
      <c r="HC57" s="189"/>
      <c r="HD57" s="150"/>
      <c r="HE57" s="160"/>
      <c r="HF57" s="136"/>
      <c r="HG57" s="136"/>
      <c r="HJ57" s="192"/>
      <c r="HK57" s="148"/>
      <c r="HL57" s="189"/>
      <c r="HM57" s="150"/>
      <c r="HN57" s="160"/>
      <c r="HO57" s="136"/>
      <c r="HP57" s="136"/>
      <c r="HS57" s="192"/>
      <c r="HT57" s="148"/>
      <c r="HU57" s="189"/>
      <c r="HV57" s="150"/>
      <c r="HW57" s="160"/>
      <c r="HX57" s="136"/>
      <c r="HY57" s="136"/>
      <c r="IB57" s="192"/>
      <c r="IC57" s="148"/>
      <c r="ID57" s="189"/>
      <c r="IE57" s="150"/>
      <c r="IF57" s="160"/>
      <c r="IG57" s="136"/>
      <c r="IH57" s="136"/>
      <c r="II57" s="53"/>
      <c r="IJ57" s="53"/>
      <c r="IK57" s="192"/>
      <c r="IL57" s="148"/>
      <c r="IM57" s="189"/>
      <c r="IN57" s="150"/>
      <c r="IO57" s="160"/>
      <c r="IP57" s="136"/>
      <c r="IQ57" s="136"/>
      <c r="IT57" s="192"/>
      <c r="IU57" s="148"/>
      <c r="IV57" s="189"/>
      <c r="IW57" s="150"/>
      <c r="IX57" s="160"/>
      <c r="IY57" s="136"/>
      <c r="IZ57" s="136"/>
      <c r="JC57" s="192"/>
      <c r="JD57" s="148"/>
      <c r="JE57" s="189"/>
      <c r="JF57" s="150"/>
      <c r="JG57" s="160"/>
      <c r="JH57" s="136"/>
      <c r="JI57" s="136"/>
      <c r="JL57" s="192"/>
      <c r="JM57" s="148"/>
      <c r="JN57" s="189"/>
      <c r="JO57" s="150"/>
      <c r="JP57" s="160"/>
      <c r="JQ57" s="136"/>
      <c r="JR57" s="136"/>
    </row>
    <row r="58" spans="2:278" ht="16.5" thickTop="1" thickBot="1">
      <c r="B58" s="174">
        <v>7.6</v>
      </c>
      <c r="C58" s="184" t="s">
        <v>196</v>
      </c>
      <c r="D58" s="188"/>
      <c r="E58" s="150"/>
      <c r="F58" s="186"/>
      <c r="G58" s="187"/>
      <c r="H58" s="187"/>
      <c r="K58" s="174"/>
      <c r="L58" s="184"/>
      <c r="M58" s="188"/>
      <c r="N58" s="150"/>
      <c r="O58" s="186"/>
      <c r="P58" s="187"/>
      <c r="Q58" s="187"/>
      <c r="R58" s="74"/>
      <c r="S58" s="73"/>
      <c r="T58" s="174"/>
      <c r="U58" s="184"/>
      <c r="V58" s="188"/>
      <c r="W58" s="150"/>
      <c r="X58" s="186"/>
      <c r="Y58" s="187"/>
      <c r="Z58" s="187"/>
      <c r="AA58" s="73"/>
      <c r="AC58" s="174"/>
      <c r="AD58" s="184"/>
      <c r="AE58" s="188"/>
      <c r="AF58" s="150"/>
      <c r="AG58" s="186"/>
      <c r="AH58" s="187"/>
      <c r="AI58" s="187"/>
      <c r="AL58" s="174"/>
      <c r="AM58" s="184"/>
      <c r="AN58" s="188"/>
      <c r="AO58" s="150"/>
      <c r="AP58" s="186"/>
      <c r="AQ58" s="187"/>
      <c r="AR58" s="187"/>
      <c r="AU58" s="174"/>
      <c r="AV58" s="184"/>
      <c r="AW58" s="188"/>
      <c r="AX58" s="150"/>
      <c r="AY58" s="186"/>
      <c r="AZ58" s="187"/>
      <c r="BA58" s="187"/>
      <c r="BD58" s="174"/>
      <c r="BE58" s="184"/>
      <c r="BF58" s="188"/>
      <c r="BG58" s="150"/>
      <c r="BH58" s="186"/>
      <c r="BI58" s="187"/>
      <c r="BJ58" s="187"/>
      <c r="BM58" s="174"/>
      <c r="BN58" s="184"/>
      <c r="BO58" s="188"/>
      <c r="BP58" s="150"/>
      <c r="BQ58" s="186"/>
      <c r="BR58" s="187"/>
      <c r="BS58" s="187"/>
      <c r="BV58" s="174"/>
      <c r="BW58" s="184"/>
      <c r="BX58" s="188"/>
      <c r="BY58" s="150"/>
      <c r="BZ58" s="186"/>
      <c r="CA58" s="187"/>
      <c r="CB58" s="187"/>
      <c r="CE58" s="174"/>
      <c r="CF58" s="184"/>
      <c r="CG58" s="188"/>
      <c r="CH58" s="150"/>
      <c r="CI58" s="186"/>
      <c r="CJ58" s="187"/>
      <c r="CK58" s="187"/>
      <c r="CN58" s="174"/>
      <c r="CO58" s="184"/>
      <c r="CP58" s="188"/>
      <c r="CQ58" s="150"/>
      <c r="CR58" s="186"/>
      <c r="CS58" s="187"/>
      <c r="CT58" s="187"/>
      <c r="CW58" s="174"/>
      <c r="CX58" s="184"/>
      <c r="CY58" s="188"/>
      <c r="CZ58" s="150"/>
      <c r="DA58" s="186"/>
      <c r="DB58" s="187"/>
      <c r="DC58" s="187"/>
      <c r="DF58" s="174"/>
      <c r="DG58" s="184"/>
      <c r="DH58" s="188"/>
      <c r="DI58" s="150"/>
      <c r="DJ58" s="186"/>
      <c r="DK58" s="187"/>
      <c r="DL58" s="187"/>
      <c r="DO58" s="174"/>
      <c r="DP58" s="184"/>
      <c r="DQ58" s="188"/>
      <c r="DR58" s="150"/>
      <c r="DS58" s="186"/>
      <c r="DT58" s="187"/>
      <c r="DU58" s="187"/>
      <c r="DX58" s="174"/>
      <c r="DY58" s="184"/>
      <c r="DZ58" s="188"/>
      <c r="EA58" s="150"/>
      <c r="EB58" s="186"/>
      <c r="EC58" s="187"/>
      <c r="ED58" s="187"/>
      <c r="EG58" s="174"/>
      <c r="EH58" s="184"/>
      <c r="EI58" s="188"/>
      <c r="EJ58" s="150"/>
      <c r="EK58" s="186"/>
      <c r="EL58" s="187"/>
      <c r="EM58" s="187"/>
      <c r="EP58" s="174"/>
      <c r="EQ58" s="184"/>
      <c r="ER58" s="188"/>
      <c r="ES58" s="150"/>
      <c r="ET58" s="186"/>
      <c r="EU58" s="187"/>
      <c r="EV58" s="187"/>
      <c r="EY58" s="174"/>
      <c r="EZ58" s="184"/>
      <c r="FA58" s="188"/>
      <c r="FB58" s="150"/>
      <c r="FC58" s="186"/>
      <c r="FD58" s="187"/>
      <c r="FE58" s="187"/>
      <c r="FH58" s="174"/>
      <c r="FI58" s="184"/>
      <c r="FJ58" s="188"/>
      <c r="FK58" s="150"/>
      <c r="FL58" s="186"/>
      <c r="FM58" s="187"/>
      <c r="FN58" s="187"/>
      <c r="FO58" s="53"/>
      <c r="FP58" s="53"/>
      <c r="FQ58" s="174"/>
      <c r="FR58" s="184"/>
      <c r="FS58" s="188"/>
      <c r="FT58" s="150"/>
      <c r="FU58" s="186"/>
      <c r="FV58" s="187"/>
      <c r="FW58" s="187"/>
      <c r="FZ58" s="174"/>
      <c r="GA58" s="184"/>
      <c r="GB58" s="188"/>
      <c r="GC58" s="150"/>
      <c r="GD58" s="186"/>
      <c r="GE58" s="187"/>
      <c r="GF58" s="187"/>
      <c r="GI58" s="174"/>
      <c r="GJ58" s="184"/>
      <c r="GK58" s="188"/>
      <c r="GL58" s="150"/>
      <c r="GM58" s="186"/>
      <c r="GN58" s="187"/>
      <c r="GO58" s="187"/>
      <c r="GR58" s="174"/>
      <c r="GS58" s="184"/>
      <c r="GT58" s="188"/>
      <c r="GU58" s="150"/>
      <c r="GV58" s="186"/>
      <c r="GW58" s="187"/>
      <c r="GX58" s="187"/>
      <c r="GY58" s="53"/>
      <c r="GZ58" s="53"/>
      <c r="HA58" s="174"/>
      <c r="HB58" s="184"/>
      <c r="HC58" s="188"/>
      <c r="HD58" s="150"/>
      <c r="HE58" s="186"/>
      <c r="HF58" s="187"/>
      <c r="HG58" s="187"/>
      <c r="HJ58" s="174"/>
      <c r="HK58" s="184"/>
      <c r="HL58" s="188"/>
      <c r="HM58" s="150"/>
      <c r="HN58" s="186"/>
      <c r="HO58" s="187"/>
      <c r="HP58" s="187"/>
      <c r="HS58" s="174"/>
      <c r="HT58" s="184"/>
      <c r="HU58" s="188"/>
      <c r="HV58" s="150"/>
      <c r="HW58" s="186"/>
      <c r="HX58" s="187"/>
      <c r="HY58" s="187"/>
      <c r="IB58" s="174"/>
      <c r="IC58" s="184"/>
      <c r="ID58" s="188"/>
      <c r="IE58" s="150"/>
      <c r="IF58" s="186"/>
      <c r="IG58" s="187"/>
      <c r="IH58" s="187"/>
      <c r="II58" s="53"/>
      <c r="IJ58" s="53"/>
      <c r="IK58" s="174"/>
      <c r="IL58" s="184"/>
      <c r="IM58" s="188"/>
      <c r="IN58" s="150"/>
      <c r="IO58" s="186"/>
      <c r="IP58" s="187"/>
      <c r="IQ58" s="187"/>
      <c r="IT58" s="174"/>
      <c r="IU58" s="184"/>
      <c r="IV58" s="188"/>
      <c r="IW58" s="150"/>
      <c r="IX58" s="186"/>
      <c r="IY58" s="187"/>
      <c r="IZ58" s="187"/>
      <c r="JC58" s="174"/>
      <c r="JD58" s="184"/>
      <c r="JE58" s="188"/>
      <c r="JF58" s="150"/>
      <c r="JG58" s="186"/>
      <c r="JH58" s="187"/>
      <c r="JI58" s="187"/>
      <c r="JL58" s="174"/>
      <c r="JM58" s="184"/>
      <c r="JN58" s="188"/>
      <c r="JO58" s="150"/>
      <c r="JP58" s="186"/>
      <c r="JQ58" s="187"/>
      <c r="JR58" s="187"/>
    </row>
    <row r="59" spans="2:278" ht="31.5" thickTop="1" thickBot="1">
      <c r="B59" s="174"/>
      <c r="C59" s="148" t="s">
        <v>197</v>
      </c>
      <c r="D59" s="188"/>
      <c r="E59" s="150"/>
      <c r="F59" s="186"/>
      <c r="G59" s="187"/>
      <c r="H59" s="187"/>
      <c r="K59" s="174"/>
      <c r="L59" s="148"/>
      <c r="M59" s="188"/>
      <c r="N59" s="150"/>
      <c r="O59" s="186"/>
      <c r="P59" s="187"/>
      <c r="Q59" s="187"/>
      <c r="R59" s="74"/>
      <c r="S59" s="73"/>
      <c r="T59" s="174"/>
      <c r="U59" s="148"/>
      <c r="V59" s="188"/>
      <c r="W59" s="150"/>
      <c r="X59" s="186"/>
      <c r="Y59" s="187"/>
      <c r="Z59" s="187"/>
      <c r="AA59" s="73"/>
      <c r="AC59" s="174"/>
      <c r="AD59" s="148"/>
      <c r="AE59" s="188"/>
      <c r="AF59" s="150"/>
      <c r="AG59" s="186"/>
      <c r="AH59" s="187"/>
      <c r="AI59" s="187"/>
      <c r="AL59" s="174"/>
      <c r="AM59" s="148"/>
      <c r="AN59" s="188"/>
      <c r="AO59" s="150"/>
      <c r="AP59" s="186"/>
      <c r="AQ59" s="187"/>
      <c r="AR59" s="187"/>
      <c r="AU59" s="174"/>
      <c r="AV59" s="148"/>
      <c r="AW59" s="188"/>
      <c r="AX59" s="150"/>
      <c r="AY59" s="186"/>
      <c r="AZ59" s="187"/>
      <c r="BA59" s="187"/>
      <c r="BD59" s="174"/>
      <c r="BE59" s="148"/>
      <c r="BF59" s="188"/>
      <c r="BG59" s="150"/>
      <c r="BH59" s="186"/>
      <c r="BI59" s="187"/>
      <c r="BJ59" s="187"/>
      <c r="BM59" s="174"/>
      <c r="BN59" s="148"/>
      <c r="BO59" s="188"/>
      <c r="BP59" s="150"/>
      <c r="BQ59" s="186"/>
      <c r="BR59" s="187"/>
      <c r="BS59" s="187"/>
      <c r="BV59" s="174"/>
      <c r="BW59" s="148"/>
      <c r="BX59" s="188"/>
      <c r="BY59" s="150"/>
      <c r="BZ59" s="186"/>
      <c r="CA59" s="187"/>
      <c r="CB59" s="187"/>
      <c r="CE59" s="174"/>
      <c r="CF59" s="148"/>
      <c r="CG59" s="188"/>
      <c r="CH59" s="150"/>
      <c r="CI59" s="186"/>
      <c r="CJ59" s="187"/>
      <c r="CK59" s="187"/>
      <c r="CN59" s="174"/>
      <c r="CO59" s="148"/>
      <c r="CP59" s="188"/>
      <c r="CQ59" s="150"/>
      <c r="CR59" s="186"/>
      <c r="CS59" s="187"/>
      <c r="CT59" s="187"/>
      <c r="CW59" s="174"/>
      <c r="CX59" s="148"/>
      <c r="CY59" s="188"/>
      <c r="CZ59" s="150"/>
      <c r="DA59" s="186"/>
      <c r="DB59" s="187"/>
      <c r="DC59" s="187"/>
      <c r="DF59" s="174"/>
      <c r="DG59" s="148"/>
      <c r="DH59" s="188"/>
      <c r="DI59" s="150"/>
      <c r="DJ59" s="186"/>
      <c r="DK59" s="187"/>
      <c r="DL59" s="187"/>
      <c r="DO59" s="174"/>
      <c r="DP59" s="148"/>
      <c r="DQ59" s="188"/>
      <c r="DR59" s="150"/>
      <c r="DS59" s="186"/>
      <c r="DT59" s="187"/>
      <c r="DU59" s="187"/>
      <c r="DX59" s="174"/>
      <c r="DY59" s="148"/>
      <c r="DZ59" s="188"/>
      <c r="EA59" s="150"/>
      <c r="EB59" s="186"/>
      <c r="EC59" s="187"/>
      <c r="ED59" s="187"/>
      <c r="EG59" s="174"/>
      <c r="EH59" s="148"/>
      <c r="EI59" s="188"/>
      <c r="EJ59" s="150"/>
      <c r="EK59" s="186"/>
      <c r="EL59" s="187"/>
      <c r="EM59" s="187"/>
      <c r="EP59" s="174"/>
      <c r="EQ59" s="148"/>
      <c r="ER59" s="188"/>
      <c r="ES59" s="150"/>
      <c r="ET59" s="186"/>
      <c r="EU59" s="187"/>
      <c r="EV59" s="187"/>
      <c r="EY59" s="174"/>
      <c r="EZ59" s="148"/>
      <c r="FA59" s="188"/>
      <c r="FB59" s="150"/>
      <c r="FC59" s="186"/>
      <c r="FD59" s="187"/>
      <c r="FE59" s="187"/>
      <c r="FH59" s="174"/>
      <c r="FI59" s="148"/>
      <c r="FJ59" s="188"/>
      <c r="FK59" s="150"/>
      <c r="FL59" s="186"/>
      <c r="FM59" s="187"/>
      <c r="FN59" s="187"/>
      <c r="FO59" s="53"/>
      <c r="FP59" s="53"/>
      <c r="FQ59" s="174"/>
      <c r="FR59" s="148"/>
      <c r="FS59" s="188"/>
      <c r="FT59" s="150"/>
      <c r="FU59" s="186"/>
      <c r="FV59" s="187"/>
      <c r="FW59" s="187"/>
      <c r="FZ59" s="174"/>
      <c r="GA59" s="148"/>
      <c r="GB59" s="188"/>
      <c r="GC59" s="150"/>
      <c r="GD59" s="186"/>
      <c r="GE59" s="187"/>
      <c r="GF59" s="187"/>
      <c r="GI59" s="174"/>
      <c r="GJ59" s="148"/>
      <c r="GK59" s="188"/>
      <c r="GL59" s="150"/>
      <c r="GM59" s="186"/>
      <c r="GN59" s="187"/>
      <c r="GO59" s="187"/>
      <c r="GR59" s="174"/>
      <c r="GS59" s="148"/>
      <c r="GT59" s="188"/>
      <c r="GU59" s="150"/>
      <c r="GV59" s="186"/>
      <c r="GW59" s="187"/>
      <c r="GX59" s="187"/>
      <c r="GY59" s="53"/>
      <c r="GZ59" s="53"/>
      <c r="HA59" s="174"/>
      <c r="HB59" s="148"/>
      <c r="HC59" s="188"/>
      <c r="HD59" s="150"/>
      <c r="HE59" s="186"/>
      <c r="HF59" s="187"/>
      <c r="HG59" s="187"/>
      <c r="HJ59" s="174"/>
      <c r="HK59" s="148"/>
      <c r="HL59" s="188"/>
      <c r="HM59" s="150"/>
      <c r="HN59" s="186"/>
      <c r="HO59" s="187"/>
      <c r="HP59" s="187"/>
      <c r="HS59" s="174"/>
      <c r="HT59" s="148"/>
      <c r="HU59" s="188"/>
      <c r="HV59" s="150"/>
      <c r="HW59" s="186"/>
      <c r="HX59" s="187"/>
      <c r="HY59" s="187"/>
      <c r="IB59" s="174"/>
      <c r="IC59" s="148"/>
      <c r="ID59" s="188"/>
      <c r="IE59" s="150"/>
      <c r="IF59" s="186"/>
      <c r="IG59" s="187"/>
      <c r="IH59" s="187"/>
      <c r="II59" s="53"/>
      <c r="IJ59" s="53"/>
      <c r="IK59" s="174"/>
      <c r="IL59" s="148"/>
      <c r="IM59" s="188"/>
      <c r="IN59" s="150"/>
      <c r="IO59" s="186"/>
      <c r="IP59" s="187"/>
      <c r="IQ59" s="187"/>
      <c r="IT59" s="174"/>
      <c r="IU59" s="148"/>
      <c r="IV59" s="188"/>
      <c r="IW59" s="150"/>
      <c r="IX59" s="186"/>
      <c r="IY59" s="187"/>
      <c r="IZ59" s="187"/>
      <c r="JC59" s="174"/>
      <c r="JD59" s="148"/>
      <c r="JE59" s="188"/>
      <c r="JF59" s="150"/>
      <c r="JG59" s="186"/>
      <c r="JH59" s="187"/>
      <c r="JI59" s="187"/>
      <c r="JL59" s="174"/>
      <c r="JM59" s="148"/>
      <c r="JN59" s="188"/>
      <c r="JO59" s="150"/>
      <c r="JP59" s="186"/>
      <c r="JQ59" s="187"/>
      <c r="JR59" s="187"/>
    </row>
    <row r="60" spans="2:278" ht="61.5" thickTop="1" thickBot="1">
      <c r="B60" s="177" t="s">
        <v>198</v>
      </c>
      <c r="C60" s="148" t="s">
        <v>199</v>
      </c>
      <c r="D60" s="188" t="s">
        <v>112</v>
      </c>
      <c r="E60" s="150">
        <v>6</v>
      </c>
      <c r="F60" s="160">
        <v>0</v>
      </c>
      <c r="G60" s="136">
        <f>ROUND((F60*E60),0)</f>
        <v>0</v>
      </c>
      <c r="H60" s="136"/>
      <c r="K60" s="177"/>
      <c r="L60" s="148"/>
      <c r="M60" s="188"/>
      <c r="N60" s="150"/>
      <c r="O60" s="160"/>
      <c r="P60" s="136"/>
      <c r="Q60" s="136"/>
      <c r="R60" s="74"/>
      <c r="S60" s="73"/>
      <c r="T60" s="177"/>
      <c r="U60" s="148"/>
      <c r="V60" s="188"/>
      <c r="W60" s="150"/>
      <c r="X60" s="160"/>
      <c r="Y60" s="136"/>
      <c r="Z60" s="136"/>
      <c r="AA60" s="73"/>
      <c r="AC60" s="177"/>
      <c r="AD60" s="148"/>
      <c r="AE60" s="188"/>
      <c r="AF60" s="150"/>
      <c r="AG60" s="160"/>
      <c r="AH60" s="136"/>
      <c r="AI60" s="136"/>
      <c r="AL60" s="177"/>
      <c r="AM60" s="148"/>
      <c r="AN60" s="188"/>
      <c r="AO60" s="150"/>
      <c r="AP60" s="160"/>
      <c r="AQ60" s="136"/>
      <c r="AR60" s="136"/>
      <c r="AU60" s="177"/>
      <c r="AV60" s="148"/>
      <c r="AW60" s="188"/>
      <c r="AX60" s="150"/>
      <c r="AY60" s="160"/>
      <c r="AZ60" s="136"/>
      <c r="BA60" s="136"/>
      <c r="BD60" s="177"/>
      <c r="BE60" s="148"/>
      <c r="BF60" s="188"/>
      <c r="BG60" s="150"/>
      <c r="BH60" s="160"/>
      <c r="BI60" s="136"/>
      <c r="BJ60" s="136"/>
      <c r="BM60" s="177"/>
      <c r="BN60" s="148"/>
      <c r="BO60" s="188"/>
      <c r="BP60" s="150"/>
      <c r="BQ60" s="160"/>
      <c r="BR60" s="136"/>
      <c r="BS60" s="136"/>
      <c r="BV60" s="177"/>
      <c r="BW60" s="148"/>
      <c r="BX60" s="188"/>
      <c r="BY60" s="150"/>
      <c r="BZ60" s="160"/>
      <c r="CA60" s="136"/>
      <c r="CB60" s="136"/>
      <c r="CE60" s="177"/>
      <c r="CF60" s="148"/>
      <c r="CG60" s="188"/>
      <c r="CH60" s="150"/>
      <c r="CI60" s="160"/>
      <c r="CJ60" s="136"/>
      <c r="CK60" s="136"/>
      <c r="CN60" s="177"/>
      <c r="CO60" s="148"/>
      <c r="CP60" s="188"/>
      <c r="CQ60" s="150"/>
      <c r="CR60" s="160"/>
      <c r="CS60" s="136"/>
      <c r="CT60" s="136"/>
      <c r="CW60" s="177"/>
      <c r="CX60" s="148"/>
      <c r="CY60" s="188"/>
      <c r="CZ60" s="150"/>
      <c r="DA60" s="160"/>
      <c r="DB60" s="136"/>
      <c r="DC60" s="136"/>
      <c r="DF60" s="177"/>
      <c r="DG60" s="148"/>
      <c r="DH60" s="188"/>
      <c r="DI60" s="150"/>
      <c r="DJ60" s="160"/>
      <c r="DK60" s="136"/>
      <c r="DL60" s="136"/>
      <c r="DO60" s="177"/>
      <c r="DP60" s="148"/>
      <c r="DQ60" s="188"/>
      <c r="DR60" s="150"/>
      <c r="DS60" s="160"/>
      <c r="DT60" s="136"/>
      <c r="DU60" s="136"/>
      <c r="DX60" s="177"/>
      <c r="DY60" s="148"/>
      <c r="DZ60" s="188"/>
      <c r="EA60" s="150"/>
      <c r="EB60" s="160"/>
      <c r="EC60" s="136"/>
      <c r="ED60" s="136"/>
      <c r="EG60" s="177"/>
      <c r="EH60" s="148"/>
      <c r="EI60" s="188"/>
      <c r="EJ60" s="150"/>
      <c r="EK60" s="160"/>
      <c r="EL60" s="136"/>
      <c r="EM60" s="136"/>
      <c r="EP60" s="177"/>
      <c r="EQ60" s="148"/>
      <c r="ER60" s="188"/>
      <c r="ES60" s="150"/>
      <c r="ET60" s="160"/>
      <c r="EU60" s="136"/>
      <c r="EV60" s="136"/>
      <c r="EY60" s="177"/>
      <c r="EZ60" s="148"/>
      <c r="FA60" s="188"/>
      <c r="FB60" s="150"/>
      <c r="FC60" s="160"/>
      <c r="FD60" s="136"/>
      <c r="FE60" s="136"/>
      <c r="FH60" s="177"/>
      <c r="FI60" s="148"/>
      <c r="FJ60" s="188"/>
      <c r="FK60" s="150"/>
      <c r="FL60" s="160"/>
      <c r="FM60" s="136"/>
      <c r="FN60" s="136"/>
      <c r="FO60" s="53"/>
      <c r="FP60" s="53"/>
      <c r="FQ60" s="177"/>
      <c r="FR60" s="148"/>
      <c r="FS60" s="188"/>
      <c r="FT60" s="150"/>
      <c r="FU60" s="160"/>
      <c r="FV60" s="136"/>
      <c r="FW60" s="136"/>
      <c r="FZ60" s="177"/>
      <c r="GA60" s="148"/>
      <c r="GB60" s="188"/>
      <c r="GC60" s="150"/>
      <c r="GD60" s="160"/>
      <c r="GE60" s="136"/>
      <c r="GF60" s="136"/>
      <c r="GI60" s="177"/>
      <c r="GJ60" s="148"/>
      <c r="GK60" s="188"/>
      <c r="GL60" s="150"/>
      <c r="GM60" s="160"/>
      <c r="GN60" s="136"/>
      <c r="GO60" s="136"/>
      <c r="GR60" s="177"/>
      <c r="GS60" s="148"/>
      <c r="GT60" s="188"/>
      <c r="GU60" s="150"/>
      <c r="GV60" s="160"/>
      <c r="GW60" s="136"/>
      <c r="GX60" s="136"/>
      <c r="GY60" s="53"/>
      <c r="GZ60" s="53"/>
      <c r="HA60" s="177"/>
      <c r="HB60" s="148"/>
      <c r="HC60" s="188"/>
      <c r="HD60" s="150"/>
      <c r="HE60" s="160"/>
      <c r="HF60" s="136"/>
      <c r="HG60" s="136"/>
      <c r="HJ60" s="177"/>
      <c r="HK60" s="148"/>
      <c r="HL60" s="188"/>
      <c r="HM60" s="150"/>
      <c r="HN60" s="160"/>
      <c r="HO60" s="136"/>
      <c r="HP60" s="136"/>
      <c r="HS60" s="177"/>
      <c r="HT60" s="148"/>
      <c r="HU60" s="188"/>
      <c r="HV60" s="150"/>
      <c r="HW60" s="160"/>
      <c r="HX60" s="136"/>
      <c r="HY60" s="136"/>
      <c r="IB60" s="177"/>
      <c r="IC60" s="148"/>
      <c r="ID60" s="188"/>
      <c r="IE60" s="150"/>
      <c r="IF60" s="160"/>
      <c r="IG60" s="136"/>
      <c r="IH60" s="136"/>
      <c r="II60" s="53"/>
      <c r="IJ60" s="53"/>
      <c r="IK60" s="177"/>
      <c r="IL60" s="148"/>
      <c r="IM60" s="188"/>
      <c r="IN60" s="150"/>
      <c r="IO60" s="160"/>
      <c r="IP60" s="136"/>
      <c r="IQ60" s="136"/>
      <c r="IT60" s="177"/>
      <c r="IU60" s="148"/>
      <c r="IV60" s="188"/>
      <c r="IW60" s="150"/>
      <c r="IX60" s="160"/>
      <c r="IY60" s="136"/>
      <c r="IZ60" s="136"/>
      <c r="JC60" s="177"/>
      <c r="JD60" s="148"/>
      <c r="JE60" s="188"/>
      <c r="JF60" s="150"/>
      <c r="JG60" s="160"/>
      <c r="JH60" s="136"/>
      <c r="JI60" s="136"/>
      <c r="JL60" s="177"/>
      <c r="JM60" s="148"/>
      <c r="JN60" s="188"/>
      <c r="JO60" s="150"/>
      <c r="JP60" s="160"/>
      <c r="JQ60" s="136"/>
      <c r="JR60" s="136"/>
    </row>
    <row r="61" spans="2:278" ht="16.5" thickTop="1" thickBot="1">
      <c r="B61" s="190">
        <v>7.7</v>
      </c>
      <c r="C61" s="184" t="s">
        <v>200</v>
      </c>
      <c r="D61" s="191"/>
      <c r="E61" s="150"/>
      <c r="F61" s="186"/>
      <c r="G61" s="187"/>
      <c r="H61" s="187"/>
      <c r="K61" s="190"/>
      <c r="L61" s="184"/>
      <c r="M61" s="191"/>
      <c r="N61" s="150"/>
      <c r="O61" s="186"/>
      <c r="P61" s="187"/>
      <c r="Q61" s="187"/>
      <c r="R61" s="74"/>
      <c r="S61" s="73"/>
      <c r="T61" s="190"/>
      <c r="U61" s="184"/>
      <c r="V61" s="191"/>
      <c r="W61" s="150"/>
      <c r="X61" s="186"/>
      <c r="Y61" s="187"/>
      <c r="Z61" s="187"/>
      <c r="AA61" s="73"/>
      <c r="AC61" s="190"/>
      <c r="AD61" s="184"/>
      <c r="AE61" s="191"/>
      <c r="AF61" s="150"/>
      <c r="AG61" s="186"/>
      <c r="AH61" s="187"/>
      <c r="AI61" s="187"/>
      <c r="AL61" s="190"/>
      <c r="AM61" s="184"/>
      <c r="AN61" s="191"/>
      <c r="AO61" s="150"/>
      <c r="AP61" s="186"/>
      <c r="AQ61" s="187"/>
      <c r="AR61" s="187"/>
      <c r="AU61" s="190"/>
      <c r="AV61" s="184"/>
      <c r="AW61" s="191"/>
      <c r="AX61" s="150"/>
      <c r="AY61" s="186"/>
      <c r="AZ61" s="187"/>
      <c r="BA61" s="187"/>
      <c r="BD61" s="190"/>
      <c r="BE61" s="184"/>
      <c r="BF61" s="191"/>
      <c r="BG61" s="150"/>
      <c r="BH61" s="186"/>
      <c r="BI61" s="187"/>
      <c r="BJ61" s="187"/>
      <c r="BM61" s="190"/>
      <c r="BN61" s="184"/>
      <c r="BO61" s="191"/>
      <c r="BP61" s="150"/>
      <c r="BQ61" s="186"/>
      <c r="BR61" s="187"/>
      <c r="BS61" s="187"/>
      <c r="BV61" s="190"/>
      <c r="BW61" s="184"/>
      <c r="BX61" s="191"/>
      <c r="BY61" s="150"/>
      <c r="BZ61" s="186"/>
      <c r="CA61" s="187"/>
      <c r="CB61" s="187"/>
      <c r="CE61" s="190"/>
      <c r="CF61" s="184"/>
      <c r="CG61" s="191"/>
      <c r="CH61" s="150"/>
      <c r="CI61" s="186"/>
      <c r="CJ61" s="187"/>
      <c r="CK61" s="187"/>
      <c r="CN61" s="190"/>
      <c r="CO61" s="184"/>
      <c r="CP61" s="191"/>
      <c r="CQ61" s="150"/>
      <c r="CR61" s="186"/>
      <c r="CS61" s="187"/>
      <c r="CT61" s="187"/>
      <c r="CW61" s="190"/>
      <c r="CX61" s="184"/>
      <c r="CY61" s="191"/>
      <c r="CZ61" s="150"/>
      <c r="DA61" s="186"/>
      <c r="DB61" s="187"/>
      <c r="DC61" s="187"/>
      <c r="DF61" s="190"/>
      <c r="DG61" s="184"/>
      <c r="DH61" s="191"/>
      <c r="DI61" s="150"/>
      <c r="DJ61" s="186"/>
      <c r="DK61" s="187"/>
      <c r="DL61" s="187"/>
      <c r="DO61" s="190"/>
      <c r="DP61" s="184"/>
      <c r="DQ61" s="191"/>
      <c r="DR61" s="150"/>
      <c r="DS61" s="186"/>
      <c r="DT61" s="187"/>
      <c r="DU61" s="187"/>
      <c r="DX61" s="190"/>
      <c r="DY61" s="184"/>
      <c r="DZ61" s="191"/>
      <c r="EA61" s="150"/>
      <c r="EB61" s="186"/>
      <c r="EC61" s="187"/>
      <c r="ED61" s="187"/>
      <c r="EG61" s="190"/>
      <c r="EH61" s="184"/>
      <c r="EI61" s="191"/>
      <c r="EJ61" s="150"/>
      <c r="EK61" s="186"/>
      <c r="EL61" s="187"/>
      <c r="EM61" s="187"/>
      <c r="EP61" s="190"/>
      <c r="EQ61" s="184"/>
      <c r="ER61" s="191"/>
      <c r="ES61" s="150"/>
      <c r="ET61" s="186"/>
      <c r="EU61" s="187"/>
      <c r="EV61" s="187"/>
      <c r="EY61" s="190"/>
      <c r="EZ61" s="184"/>
      <c r="FA61" s="191"/>
      <c r="FB61" s="150"/>
      <c r="FC61" s="186"/>
      <c r="FD61" s="187"/>
      <c r="FE61" s="187"/>
      <c r="FH61" s="190"/>
      <c r="FI61" s="184"/>
      <c r="FJ61" s="191"/>
      <c r="FK61" s="150"/>
      <c r="FL61" s="186"/>
      <c r="FM61" s="187"/>
      <c r="FN61" s="187"/>
      <c r="FO61" s="53"/>
      <c r="FP61" s="53"/>
      <c r="FQ61" s="190"/>
      <c r="FR61" s="184"/>
      <c r="FS61" s="191"/>
      <c r="FT61" s="150"/>
      <c r="FU61" s="186"/>
      <c r="FV61" s="187"/>
      <c r="FW61" s="187"/>
      <c r="FZ61" s="190"/>
      <c r="GA61" s="184"/>
      <c r="GB61" s="191"/>
      <c r="GC61" s="150"/>
      <c r="GD61" s="186"/>
      <c r="GE61" s="187"/>
      <c r="GF61" s="187"/>
      <c r="GI61" s="190"/>
      <c r="GJ61" s="184"/>
      <c r="GK61" s="191"/>
      <c r="GL61" s="150"/>
      <c r="GM61" s="186"/>
      <c r="GN61" s="187"/>
      <c r="GO61" s="187"/>
      <c r="GR61" s="190"/>
      <c r="GS61" s="184"/>
      <c r="GT61" s="191"/>
      <c r="GU61" s="150"/>
      <c r="GV61" s="186"/>
      <c r="GW61" s="187"/>
      <c r="GX61" s="187"/>
      <c r="GY61" s="53"/>
      <c r="GZ61" s="53"/>
      <c r="HA61" s="190"/>
      <c r="HB61" s="184"/>
      <c r="HC61" s="191"/>
      <c r="HD61" s="150"/>
      <c r="HE61" s="186"/>
      <c r="HF61" s="187"/>
      <c r="HG61" s="187"/>
      <c r="HJ61" s="190"/>
      <c r="HK61" s="184"/>
      <c r="HL61" s="191"/>
      <c r="HM61" s="150"/>
      <c r="HN61" s="186"/>
      <c r="HO61" s="187"/>
      <c r="HP61" s="187"/>
      <c r="HS61" s="190"/>
      <c r="HT61" s="184"/>
      <c r="HU61" s="191"/>
      <c r="HV61" s="150"/>
      <c r="HW61" s="186"/>
      <c r="HX61" s="187"/>
      <c r="HY61" s="187"/>
      <c r="IB61" s="190"/>
      <c r="IC61" s="184"/>
      <c r="ID61" s="191"/>
      <c r="IE61" s="150"/>
      <c r="IF61" s="186"/>
      <c r="IG61" s="187"/>
      <c r="IH61" s="187"/>
      <c r="II61" s="53"/>
      <c r="IJ61" s="53"/>
      <c r="IK61" s="190"/>
      <c r="IL61" s="184"/>
      <c r="IM61" s="191"/>
      <c r="IN61" s="150"/>
      <c r="IO61" s="186"/>
      <c r="IP61" s="187"/>
      <c r="IQ61" s="187"/>
      <c r="IT61" s="190"/>
      <c r="IU61" s="184"/>
      <c r="IV61" s="191"/>
      <c r="IW61" s="150"/>
      <c r="IX61" s="186"/>
      <c r="IY61" s="187"/>
      <c r="IZ61" s="187"/>
      <c r="JC61" s="190"/>
      <c r="JD61" s="184"/>
      <c r="JE61" s="191"/>
      <c r="JF61" s="150"/>
      <c r="JG61" s="186"/>
      <c r="JH61" s="187"/>
      <c r="JI61" s="187"/>
      <c r="JL61" s="190"/>
      <c r="JM61" s="184"/>
      <c r="JN61" s="191"/>
      <c r="JO61" s="150"/>
      <c r="JP61" s="186"/>
      <c r="JQ61" s="187"/>
      <c r="JR61" s="187"/>
    </row>
    <row r="62" spans="2:278" ht="61.5" thickTop="1" thickBot="1">
      <c r="B62" s="193" t="s">
        <v>201</v>
      </c>
      <c r="C62" s="148" t="s">
        <v>202</v>
      </c>
      <c r="D62" s="191" t="s">
        <v>203</v>
      </c>
      <c r="E62" s="150">
        <v>1</v>
      </c>
      <c r="F62" s="160">
        <v>0</v>
      </c>
      <c r="G62" s="136">
        <f>ROUND((F62*E62),0)</f>
        <v>0</v>
      </c>
      <c r="H62" s="136"/>
      <c r="K62" s="193"/>
      <c r="L62" s="148"/>
      <c r="M62" s="191"/>
      <c r="N62" s="150"/>
      <c r="O62" s="160"/>
      <c r="P62" s="136"/>
      <c r="Q62" s="136"/>
      <c r="R62" s="74"/>
      <c r="S62" s="73"/>
      <c r="T62" s="193"/>
      <c r="U62" s="148"/>
      <c r="V62" s="191"/>
      <c r="W62" s="150"/>
      <c r="X62" s="160"/>
      <c r="Y62" s="136"/>
      <c r="Z62" s="136"/>
      <c r="AA62" s="73"/>
      <c r="AC62" s="193"/>
      <c r="AD62" s="148"/>
      <c r="AE62" s="191"/>
      <c r="AF62" s="150"/>
      <c r="AG62" s="160"/>
      <c r="AH62" s="136"/>
      <c r="AI62" s="136"/>
      <c r="AL62" s="193"/>
      <c r="AM62" s="148"/>
      <c r="AN62" s="191"/>
      <c r="AO62" s="150"/>
      <c r="AP62" s="160"/>
      <c r="AQ62" s="136"/>
      <c r="AR62" s="136"/>
      <c r="AU62" s="193"/>
      <c r="AV62" s="148"/>
      <c r="AW62" s="191"/>
      <c r="AX62" s="150"/>
      <c r="AY62" s="160"/>
      <c r="AZ62" s="136"/>
      <c r="BA62" s="136"/>
      <c r="BD62" s="193"/>
      <c r="BE62" s="148"/>
      <c r="BF62" s="191"/>
      <c r="BG62" s="150"/>
      <c r="BH62" s="160"/>
      <c r="BI62" s="136"/>
      <c r="BJ62" s="136"/>
      <c r="BM62" s="193"/>
      <c r="BN62" s="148"/>
      <c r="BO62" s="191"/>
      <c r="BP62" s="150"/>
      <c r="BQ62" s="160"/>
      <c r="BR62" s="136"/>
      <c r="BS62" s="136"/>
      <c r="BV62" s="193"/>
      <c r="BW62" s="148"/>
      <c r="BX62" s="191"/>
      <c r="BY62" s="150"/>
      <c r="BZ62" s="160"/>
      <c r="CA62" s="136"/>
      <c r="CB62" s="136"/>
      <c r="CE62" s="193"/>
      <c r="CF62" s="148"/>
      <c r="CG62" s="191"/>
      <c r="CH62" s="150"/>
      <c r="CI62" s="160"/>
      <c r="CJ62" s="136"/>
      <c r="CK62" s="136"/>
      <c r="CN62" s="193"/>
      <c r="CO62" s="148"/>
      <c r="CP62" s="191"/>
      <c r="CQ62" s="150"/>
      <c r="CR62" s="160"/>
      <c r="CS62" s="136"/>
      <c r="CT62" s="136"/>
      <c r="CW62" s="193"/>
      <c r="CX62" s="148"/>
      <c r="CY62" s="191"/>
      <c r="CZ62" s="150"/>
      <c r="DA62" s="160"/>
      <c r="DB62" s="136"/>
      <c r="DC62" s="136"/>
      <c r="DF62" s="193"/>
      <c r="DG62" s="148"/>
      <c r="DH62" s="191"/>
      <c r="DI62" s="150"/>
      <c r="DJ62" s="160"/>
      <c r="DK62" s="136"/>
      <c r="DL62" s="136"/>
      <c r="DO62" s="193"/>
      <c r="DP62" s="148"/>
      <c r="DQ62" s="191"/>
      <c r="DR62" s="150"/>
      <c r="DS62" s="160"/>
      <c r="DT62" s="136"/>
      <c r="DU62" s="136"/>
      <c r="DX62" s="193"/>
      <c r="DY62" s="148"/>
      <c r="DZ62" s="191"/>
      <c r="EA62" s="150"/>
      <c r="EB62" s="160"/>
      <c r="EC62" s="136"/>
      <c r="ED62" s="136"/>
      <c r="EG62" s="193"/>
      <c r="EH62" s="148"/>
      <c r="EI62" s="191"/>
      <c r="EJ62" s="150"/>
      <c r="EK62" s="160"/>
      <c r="EL62" s="136"/>
      <c r="EM62" s="136"/>
      <c r="EP62" s="193"/>
      <c r="EQ62" s="148"/>
      <c r="ER62" s="191"/>
      <c r="ES62" s="150"/>
      <c r="ET62" s="160"/>
      <c r="EU62" s="136"/>
      <c r="EV62" s="136"/>
      <c r="EY62" s="193"/>
      <c r="EZ62" s="148"/>
      <c r="FA62" s="191"/>
      <c r="FB62" s="150"/>
      <c r="FC62" s="160"/>
      <c r="FD62" s="136"/>
      <c r="FE62" s="136"/>
      <c r="FH62" s="193"/>
      <c r="FI62" s="148"/>
      <c r="FJ62" s="191"/>
      <c r="FK62" s="150"/>
      <c r="FL62" s="160"/>
      <c r="FM62" s="136"/>
      <c r="FN62" s="136"/>
      <c r="FO62" s="53"/>
      <c r="FP62" s="53"/>
      <c r="FQ62" s="193"/>
      <c r="FR62" s="148"/>
      <c r="FS62" s="191"/>
      <c r="FT62" s="150"/>
      <c r="FU62" s="160"/>
      <c r="FV62" s="136"/>
      <c r="FW62" s="136"/>
      <c r="FZ62" s="193"/>
      <c r="GA62" s="148"/>
      <c r="GB62" s="191"/>
      <c r="GC62" s="150"/>
      <c r="GD62" s="160"/>
      <c r="GE62" s="136"/>
      <c r="GF62" s="136"/>
      <c r="GI62" s="193"/>
      <c r="GJ62" s="148"/>
      <c r="GK62" s="191"/>
      <c r="GL62" s="150"/>
      <c r="GM62" s="160"/>
      <c r="GN62" s="136"/>
      <c r="GO62" s="136"/>
      <c r="GR62" s="193"/>
      <c r="GS62" s="148"/>
      <c r="GT62" s="191"/>
      <c r="GU62" s="150"/>
      <c r="GV62" s="160"/>
      <c r="GW62" s="136"/>
      <c r="GX62" s="136"/>
      <c r="GY62" s="53"/>
      <c r="GZ62" s="53"/>
      <c r="HA62" s="193"/>
      <c r="HB62" s="148"/>
      <c r="HC62" s="191"/>
      <c r="HD62" s="150"/>
      <c r="HE62" s="160"/>
      <c r="HF62" s="136"/>
      <c r="HG62" s="136"/>
      <c r="HJ62" s="193"/>
      <c r="HK62" s="148"/>
      <c r="HL62" s="191"/>
      <c r="HM62" s="150"/>
      <c r="HN62" s="160"/>
      <c r="HO62" s="136"/>
      <c r="HP62" s="136"/>
      <c r="HS62" s="193"/>
      <c r="HT62" s="148"/>
      <c r="HU62" s="191"/>
      <c r="HV62" s="150"/>
      <c r="HW62" s="160"/>
      <c r="HX62" s="136"/>
      <c r="HY62" s="136"/>
      <c r="IB62" s="193"/>
      <c r="IC62" s="148"/>
      <c r="ID62" s="191"/>
      <c r="IE62" s="150"/>
      <c r="IF62" s="160"/>
      <c r="IG62" s="136"/>
      <c r="IH62" s="136"/>
      <c r="II62" s="53"/>
      <c r="IJ62" s="53"/>
      <c r="IK62" s="193"/>
      <c r="IL62" s="148"/>
      <c r="IM62" s="191"/>
      <c r="IN62" s="150"/>
      <c r="IO62" s="160"/>
      <c r="IP62" s="136"/>
      <c r="IQ62" s="136"/>
      <c r="IT62" s="193"/>
      <c r="IU62" s="148"/>
      <c r="IV62" s="191"/>
      <c r="IW62" s="150"/>
      <c r="IX62" s="160"/>
      <c r="IY62" s="136"/>
      <c r="IZ62" s="136"/>
      <c r="JC62" s="193"/>
      <c r="JD62" s="148"/>
      <c r="JE62" s="191"/>
      <c r="JF62" s="150"/>
      <c r="JG62" s="160"/>
      <c r="JH62" s="136"/>
      <c r="JI62" s="136"/>
      <c r="JL62" s="193"/>
      <c r="JM62" s="148"/>
      <c r="JN62" s="191"/>
      <c r="JO62" s="150"/>
      <c r="JP62" s="160"/>
      <c r="JQ62" s="136"/>
      <c r="JR62" s="136"/>
    </row>
    <row r="63" spans="2:278" ht="31.5" thickTop="1" thickBot="1">
      <c r="B63" s="193" t="s">
        <v>204</v>
      </c>
      <c r="C63" s="148" t="s">
        <v>205</v>
      </c>
      <c r="D63" s="191" t="s">
        <v>112</v>
      </c>
      <c r="E63" s="150">
        <v>90</v>
      </c>
      <c r="F63" s="160">
        <v>0</v>
      </c>
      <c r="G63" s="136">
        <f>ROUND((F63*E63),0)</f>
        <v>0</v>
      </c>
      <c r="H63" s="136"/>
      <c r="K63" s="193"/>
      <c r="L63" s="148"/>
      <c r="M63" s="191"/>
      <c r="N63" s="150"/>
      <c r="O63" s="160"/>
      <c r="P63" s="136"/>
      <c r="Q63" s="136"/>
      <c r="R63" s="74"/>
      <c r="S63" s="73"/>
      <c r="T63" s="193"/>
      <c r="U63" s="148"/>
      <c r="V63" s="191"/>
      <c r="W63" s="150"/>
      <c r="X63" s="160"/>
      <c r="Y63" s="136"/>
      <c r="Z63" s="136"/>
      <c r="AA63" s="73"/>
      <c r="AC63" s="193"/>
      <c r="AD63" s="148"/>
      <c r="AE63" s="191"/>
      <c r="AF63" s="150"/>
      <c r="AG63" s="160"/>
      <c r="AH63" s="136"/>
      <c r="AI63" s="136"/>
      <c r="AL63" s="193"/>
      <c r="AM63" s="148"/>
      <c r="AN63" s="191"/>
      <c r="AO63" s="150"/>
      <c r="AP63" s="160"/>
      <c r="AQ63" s="136"/>
      <c r="AR63" s="136"/>
      <c r="AU63" s="193"/>
      <c r="AV63" s="148"/>
      <c r="AW63" s="191"/>
      <c r="AX63" s="150"/>
      <c r="AY63" s="160"/>
      <c r="AZ63" s="136"/>
      <c r="BA63" s="136"/>
      <c r="BD63" s="193"/>
      <c r="BE63" s="148"/>
      <c r="BF63" s="191"/>
      <c r="BG63" s="150"/>
      <c r="BH63" s="160"/>
      <c r="BI63" s="136"/>
      <c r="BJ63" s="136"/>
      <c r="BM63" s="193"/>
      <c r="BN63" s="148"/>
      <c r="BO63" s="191"/>
      <c r="BP63" s="150"/>
      <c r="BQ63" s="160"/>
      <c r="BR63" s="136"/>
      <c r="BS63" s="136"/>
      <c r="BV63" s="193"/>
      <c r="BW63" s="148"/>
      <c r="BX63" s="191"/>
      <c r="BY63" s="150"/>
      <c r="BZ63" s="160"/>
      <c r="CA63" s="136"/>
      <c r="CB63" s="136"/>
      <c r="CE63" s="193"/>
      <c r="CF63" s="148"/>
      <c r="CG63" s="191"/>
      <c r="CH63" s="150"/>
      <c r="CI63" s="160"/>
      <c r="CJ63" s="136"/>
      <c r="CK63" s="136"/>
      <c r="CN63" s="193"/>
      <c r="CO63" s="148"/>
      <c r="CP63" s="191"/>
      <c r="CQ63" s="150"/>
      <c r="CR63" s="160"/>
      <c r="CS63" s="136"/>
      <c r="CT63" s="136"/>
      <c r="CW63" s="193"/>
      <c r="CX63" s="148"/>
      <c r="CY63" s="191"/>
      <c r="CZ63" s="150"/>
      <c r="DA63" s="160"/>
      <c r="DB63" s="136"/>
      <c r="DC63" s="136"/>
      <c r="DF63" s="193"/>
      <c r="DG63" s="148"/>
      <c r="DH63" s="191"/>
      <c r="DI63" s="150"/>
      <c r="DJ63" s="160"/>
      <c r="DK63" s="136"/>
      <c r="DL63" s="136"/>
      <c r="DO63" s="193"/>
      <c r="DP63" s="148"/>
      <c r="DQ63" s="191"/>
      <c r="DR63" s="150"/>
      <c r="DS63" s="160"/>
      <c r="DT63" s="136"/>
      <c r="DU63" s="136"/>
      <c r="DX63" s="193"/>
      <c r="DY63" s="148"/>
      <c r="DZ63" s="191"/>
      <c r="EA63" s="150"/>
      <c r="EB63" s="160"/>
      <c r="EC63" s="136"/>
      <c r="ED63" s="136"/>
      <c r="EG63" s="193"/>
      <c r="EH63" s="148"/>
      <c r="EI63" s="191"/>
      <c r="EJ63" s="150"/>
      <c r="EK63" s="160"/>
      <c r="EL63" s="136"/>
      <c r="EM63" s="136"/>
      <c r="EP63" s="193"/>
      <c r="EQ63" s="148"/>
      <c r="ER63" s="191"/>
      <c r="ES63" s="150"/>
      <c r="ET63" s="160"/>
      <c r="EU63" s="136"/>
      <c r="EV63" s="136"/>
      <c r="EY63" s="193"/>
      <c r="EZ63" s="148"/>
      <c r="FA63" s="191"/>
      <c r="FB63" s="150"/>
      <c r="FC63" s="160"/>
      <c r="FD63" s="136"/>
      <c r="FE63" s="136"/>
      <c r="FH63" s="193"/>
      <c r="FI63" s="148"/>
      <c r="FJ63" s="191"/>
      <c r="FK63" s="150"/>
      <c r="FL63" s="160"/>
      <c r="FM63" s="136"/>
      <c r="FN63" s="136"/>
      <c r="FO63" s="53"/>
      <c r="FP63" s="53"/>
      <c r="FQ63" s="193"/>
      <c r="FR63" s="148"/>
      <c r="FS63" s="191"/>
      <c r="FT63" s="150"/>
      <c r="FU63" s="160"/>
      <c r="FV63" s="136"/>
      <c r="FW63" s="136"/>
      <c r="FZ63" s="193"/>
      <c r="GA63" s="148"/>
      <c r="GB63" s="191"/>
      <c r="GC63" s="150"/>
      <c r="GD63" s="160"/>
      <c r="GE63" s="136"/>
      <c r="GF63" s="136"/>
      <c r="GI63" s="193"/>
      <c r="GJ63" s="148"/>
      <c r="GK63" s="191"/>
      <c r="GL63" s="150"/>
      <c r="GM63" s="160"/>
      <c r="GN63" s="136"/>
      <c r="GO63" s="136"/>
      <c r="GR63" s="193"/>
      <c r="GS63" s="148"/>
      <c r="GT63" s="191"/>
      <c r="GU63" s="150"/>
      <c r="GV63" s="160"/>
      <c r="GW63" s="136"/>
      <c r="GX63" s="136"/>
      <c r="GY63" s="53"/>
      <c r="GZ63" s="53"/>
      <c r="HA63" s="193"/>
      <c r="HB63" s="148"/>
      <c r="HC63" s="191"/>
      <c r="HD63" s="150"/>
      <c r="HE63" s="160"/>
      <c r="HF63" s="136"/>
      <c r="HG63" s="136"/>
      <c r="HJ63" s="193"/>
      <c r="HK63" s="148"/>
      <c r="HL63" s="191"/>
      <c r="HM63" s="150"/>
      <c r="HN63" s="160"/>
      <c r="HO63" s="136"/>
      <c r="HP63" s="136"/>
      <c r="HS63" s="193"/>
      <c r="HT63" s="148"/>
      <c r="HU63" s="191"/>
      <c r="HV63" s="150"/>
      <c r="HW63" s="160"/>
      <c r="HX63" s="136"/>
      <c r="HY63" s="136"/>
      <c r="IB63" s="193"/>
      <c r="IC63" s="148"/>
      <c r="ID63" s="191"/>
      <c r="IE63" s="150"/>
      <c r="IF63" s="160"/>
      <c r="IG63" s="136"/>
      <c r="IH63" s="136"/>
      <c r="II63" s="53"/>
      <c r="IJ63" s="53"/>
      <c r="IK63" s="193"/>
      <c r="IL63" s="148"/>
      <c r="IM63" s="191"/>
      <c r="IN63" s="150"/>
      <c r="IO63" s="160"/>
      <c r="IP63" s="136"/>
      <c r="IQ63" s="136"/>
      <c r="IT63" s="193"/>
      <c r="IU63" s="148"/>
      <c r="IV63" s="191"/>
      <c r="IW63" s="150"/>
      <c r="IX63" s="160"/>
      <c r="IY63" s="136"/>
      <c r="IZ63" s="136"/>
      <c r="JC63" s="193"/>
      <c r="JD63" s="148"/>
      <c r="JE63" s="191"/>
      <c r="JF63" s="150"/>
      <c r="JG63" s="160"/>
      <c r="JH63" s="136"/>
      <c r="JI63" s="136"/>
      <c r="JL63" s="193"/>
      <c r="JM63" s="148"/>
      <c r="JN63" s="191"/>
      <c r="JO63" s="150"/>
      <c r="JP63" s="160"/>
      <c r="JQ63" s="136"/>
      <c r="JR63" s="136"/>
    </row>
    <row r="64" spans="2:278" ht="31.5" thickTop="1" thickBot="1">
      <c r="B64" s="193" t="s">
        <v>206</v>
      </c>
      <c r="C64" s="148" t="s">
        <v>207</v>
      </c>
      <c r="D64" s="191" t="s">
        <v>112</v>
      </c>
      <c r="E64" s="150">
        <v>15</v>
      </c>
      <c r="F64" s="160">
        <v>0</v>
      </c>
      <c r="G64" s="136">
        <f>ROUND((F64*E64),0)</f>
        <v>0</v>
      </c>
      <c r="H64" s="136"/>
      <c r="I64" s="73"/>
      <c r="K64" s="193"/>
      <c r="L64" s="148"/>
      <c r="M64" s="191"/>
      <c r="N64" s="150"/>
      <c r="O64" s="160"/>
      <c r="P64" s="136"/>
      <c r="Q64" s="136"/>
      <c r="R64" s="73"/>
      <c r="S64" s="73"/>
      <c r="T64" s="193"/>
      <c r="U64" s="148"/>
      <c r="V64" s="191"/>
      <c r="W64" s="150"/>
      <c r="X64" s="160"/>
      <c r="Y64" s="136"/>
      <c r="Z64" s="136"/>
      <c r="AA64" s="73"/>
      <c r="AC64" s="193"/>
      <c r="AD64" s="148"/>
      <c r="AE64" s="191"/>
      <c r="AF64" s="150"/>
      <c r="AG64" s="160"/>
      <c r="AH64" s="136"/>
      <c r="AI64" s="136"/>
      <c r="AL64" s="193"/>
      <c r="AM64" s="148"/>
      <c r="AN64" s="191"/>
      <c r="AO64" s="150"/>
      <c r="AP64" s="160"/>
      <c r="AQ64" s="136"/>
      <c r="AR64" s="136"/>
      <c r="AU64" s="193"/>
      <c r="AV64" s="148"/>
      <c r="AW64" s="191"/>
      <c r="AX64" s="150"/>
      <c r="AY64" s="160"/>
      <c r="AZ64" s="136"/>
      <c r="BA64" s="136"/>
      <c r="BD64" s="193"/>
      <c r="BE64" s="148"/>
      <c r="BF64" s="191"/>
      <c r="BG64" s="150"/>
      <c r="BH64" s="160"/>
      <c r="BI64" s="136"/>
      <c r="BJ64" s="136"/>
      <c r="BM64" s="193"/>
      <c r="BN64" s="148"/>
      <c r="BO64" s="191"/>
      <c r="BP64" s="150"/>
      <c r="BQ64" s="160"/>
      <c r="BR64" s="136"/>
      <c r="BS64" s="136"/>
      <c r="BV64" s="193"/>
      <c r="BW64" s="148"/>
      <c r="BX64" s="191"/>
      <c r="BY64" s="150"/>
      <c r="BZ64" s="160"/>
      <c r="CA64" s="136"/>
      <c r="CB64" s="136"/>
      <c r="CE64" s="193"/>
      <c r="CF64" s="148"/>
      <c r="CG64" s="191"/>
      <c r="CH64" s="150"/>
      <c r="CI64" s="160"/>
      <c r="CJ64" s="136"/>
      <c r="CK64" s="136"/>
      <c r="CN64" s="193"/>
      <c r="CO64" s="148"/>
      <c r="CP64" s="191"/>
      <c r="CQ64" s="150"/>
      <c r="CR64" s="160"/>
      <c r="CS64" s="136"/>
      <c r="CT64" s="136"/>
      <c r="CW64" s="193"/>
      <c r="CX64" s="148"/>
      <c r="CY64" s="191"/>
      <c r="CZ64" s="150"/>
      <c r="DA64" s="160"/>
      <c r="DB64" s="136"/>
      <c r="DC64" s="136"/>
      <c r="DF64" s="193"/>
      <c r="DG64" s="148"/>
      <c r="DH64" s="191"/>
      <c r="DI64" s="150"/>
      <c r="DJ64" s="160"/>
      <c r="DK64" s="136"/>
      <c r="DL64" s="136"/>
      <c r="DO64" s="193"/>
      <c r="DP64" s="148"/>
      <c r="DQ64" s="191"/>
      <c r="DR64" s="150"/>
      <c r="DS64" s="160"/>
      <c r="DT64" s="136"/>
      <c r="DU64" s="136"/>
      <c r="DX64" s="193"/>
      <c r="DY64" s="148"/>
      <c r="DZ64" s="191"/>
      <c r="EA64" s="150"/>
      <c r="EB64" s="160"/>
      <c r="EC64" s="136"/>
      <c r="ED64" s="136"/>
      <c r="EG64" s="193"/>
      <c r="EH64" s="148"/>
      <c r="EI64" s="191"/>
      <c r="EJ64" s="150"/>
      <c r="EK64" s="160"/>
      <c r="EL64" s="136"/>
      <c r="EM64" s="136"/>
      <c r="EP64" s="193"/>
      <c r="EQ64" s="148"/>
      <c r="ER64" s="191"/>
      <c r="ES64" s="150"/>
      <c r="ET64" s="160"/>
      <c r="EU64" s="136"/>
      <c r="EV64" s="136"/>
      <c r="EY64" s="193"/>
      <c r="EZ64" s="148"/>
      <c r="FA64" s="191"/>
      <c r="FB64" s="150"/>
      <c r="FC64" s="160"/>
      <c r="FD64" s="136"/>
      <c r="FE64" s="136"/>
      <c r="FH64" s="193"/>
      <c r="FI64" s="148"/>
      <c r="FJ64" s="191"/>
      <c r="FK64" s="150"/>
      <c r="FL64" s="160"/>
      <c r="FM64" s="136"/>
      <c r="FN64" s="136"/>
      <c r="FO64" s="53"/>
      <c r="FP64" s="53"/>
      <c r="FQ64" s="193"/>
      <c r="FR64" s="148"/>
      <c r="FS64" s="191"/>
      <c r="FT64" s="150"/>
      <c r="FU64" s="160"/>
      <c r="FV64" s="136"/>
      <c r="FW64" s="136"/>
      <c r="FZ64" s="193"/>
      <c r="GA64" s="148"/>
      <c r="GB64" s="191"/>
      <c r="GC64" s="150"/>
      <c r="GD64" s="160"/>
      <c r="GE64" s="136"/>
      <c r="GF64" s="136"/>
      <c r="GI64" s="193"/>
      <c r="GJ64" s="148"/>
      <c r="GK64" s="191"/>
      <c r="GL64" s="150"/>
      <c r="GM64" s="160"/>
      <c r="GN64" s="136"/>
      <c r="GO64" s="136"/>
      <c r="GR64" s="193"/>
      <c r="GS64" s="148"/>
      <c r="GT64" s="191"/>
      <c r="GU64" s="150"/>
      <c r="GV64" s="160"/>
      <c r="GW64" s="136"/>
      <c r="GX64" s="136"/>
      <c r="GY64" s="53"/>
      <c r="GZ64" s="53"/>
      <c r="HA64" s="193"/>
      <c r="HB64" s="148"/>
      <c r="HC64" s="191"/>
      <c r="HD64" s="150"/>
      <c r="HE64" s="160"/>
      <c r="HF64" s="136"/>
      <c r="HG64" s="136"/>
      <c r="HJ64" s="193"/>
      <c r="HK64" s="148"/>
      <c r="HL64" s="191"/>
      <c r="HM64" s="150"/>
      <c r="HN64" s="160"/>
      <c r="HO64" s="136"/>
      <c r="HP64" s="136"/>
      <c r="HS64" s="193"/>
      <c r="HT64" s="148"/>
      <c r="HU64" s="191"/>
      <c r="HV64" s="150"/>
      <c r="HW64" s="160"/>
      <c r="HX64" s="136"/>
      <c r="HY64" s="136"/>
      <c r="IB64" s="193"/>
      <c r="IC64" s="148"/>
      <c r="ID64" s="191"/>
      <c r="IE64" s="150"/>
      <c r="IF64" s="160"/>
      <c r="IG64" s="136"/>
      <c r="IH64" s="136"/>
      <c r="II64" s="53"/>
      <c r="IJ64" s="53"/>
      <c r="IK64" s="193"/>
      <c r="IL64" s="148"/>
      <c r="IM64" s="191"/>
      <c r="IN64" s="150"/>
      <c r="IO64" s="160"/>
      <c r="IP64" s="136"/>
      <c r="IQ64" s="136"/>
      <c r="IT64" s="193"/>
      <c r="IU64" s="148"/>
      <c r="IV64" s="191"/>
      <c r="IW64" s="150"/>
      <c r="IX64" s="160"/>
      <c r="IY64" s="136"/>
      <c r="IZ64" s="136"/>
      <c r="JC64" s="193"/>
      <c r="JD64" s="148"/>
      <c r="JE64" s="191"/>
      <c r="JF64" s="150"/>
      <c r="JG64" s="160"/>
      <c r="JH64" s="136"/>
      <c r="JI64" s="136"/>
      <c r="JL64" s="193"/>
      <c r="JM64" s="148"/>
      <c r="JN64" s="191"/>
      <c r="JO64" s="150"/>
      <c r="JP64" s="160"/>
      <c r="JQ64" s="136"/>
      <c r="JR64" s="136"/>
    </row>
    <row r="65" spans="1:278" ht="17.25" thickTop="1" thickBot="1">
      <c r="B65" s="168"/>
      <c r="C65" s="169" t="s">
        <v>208</v>
      </c>
      <c r="D65" s="170"/>
      <c r="E65" s="171"/>
      <c r="F65" s="172"/>
      <c r="G65" s="194">
        <f>ROUND(SUM(G36:G64),0)</f>
        <v>0</v>
      </c>
      <c r="H65" s="194"/>
      <c r="K65" s="168"/>
      <c r="L65" s="169"/>
      <c r="M65" s="170"/>
      <c r="N65" s="171"/>
      <c r="O65" s="172"/>
      <c r="P65" s="194"/>
      <c r="Q65" s="194"/>
      <c r="R65" s="73"/>
      <c r="S65" s="73"/>
      <c r="T65" s="168"/>
      <c r="U65" s="169"/>
      <c r="V65" s="170"/>
      <c r="W65" s="171"/>
      <c r="X65" s="172"/>
      <c r="Y65" s="194"/>
      <c r="Z65" s="194"/>
      <c r="AA65" s="73"/>
      <c r="AB65" s="73"/>
      <c r="AC65" s="168"/>
      <c r="AD65" s="169"/>
      <c r="AE65" s="170"/>
      <c r="AF65" s="171"/>
      <c r="AG65" s="172"/>
      <c r="AH65" s="194"/>
      <c r="AI65" s="194"/>
      <c r="AL65" s="168"/>
      <c r="AM65" s="169"/>
      <c r="AN65" s="170"/>
      <c r="AO65" s="171"/>
      <c r="AP65" s="172"/>
      <c r="AQ65" s="194"/>
      <c r="AR65" s="194"/>
      <c r="AU65" s="168"/>
      <c r="AV65" s="169"/>
      <c r="AW65" s="170"/>
      <c r="AX65" s="171"/>
      <c r="AY65" s="172"/>
      <c r="AZ65" s="194"/>
      <c r="BA65" s="194"/>
      <c r="BD65" s="168"/>
      <c r="BE65" s="169"/>
      <c r="BF65" s="170"/>
      <c r="BG65" s="171"/>
      <c r="BH65" s="172"/>
      <c r="BI65" s="194"/>
      <c r="BJ65" s="194"/>
      <c r="BM65" s="168"/>
      <c r="BN65" s="169"/>
      <c r="BO65" s="170"/>
      <c r="BP65" s="171"/>
      <c r="BQ65" s="172"/>
      <c r="BR65" s="194"/>
      <c r="BS65" s="194"/>
      <c r="BV65" s="168"/>
      <c r="BW65" s="169"/>
      <c r="BX65" s="170"/>
      <c r="BY65" s="171"/>
      <c r="BZ65" s="172"/>
      <c r="CA65" s="194"/>
      <c r="CB65" s="194"/>
      <c r="CE65" s="168"/>
      <c r="CF65" s="169"/>
      <c r="CG65" s="170"/>
      <c r="CH65" s="171"/>
      <c r="CI65" s="172"/>
      <c r="CJ65" s="194"/>
      <c r="CK65" s="194"/>
      <c r="CN65" s="168"/>
      <c r="CO65" s="169"/>
      <c r="CP65" s="170"/>
      <c r="CQ65" s="171"/>
      <c r="CR65" s="172"/>
      <c r="CS65" s="194"/>
      <c r="CT65" s="194"/>
      <c r="CW65" s="168"/>
      <c r="CX65" s="169"/>
      <c r="CY65" s="170"/>
      <c r="CZ65" s="171"/>
      <c r="DA65" s="172"/>
      <c r="DB65" s="194"/>
      <c r="DC65" s="194"/>
      <c r="DF65" s="168"/>
      <c r="DG65" s="169"/>
      <c r="DH65" s="170"/>
      <c r="DI65" s="171"/>
      <c r="DJ65" s="172"/>
      <c r="DK65" s="194"/>
      <c r="DL65" s="194"/>
      <c r="DO65" s="168"/>
      <c r="DP65" s="169"/>
      <c r="DQ65" s="170"/>
      <c r="DR65" s="171"/>
      <c r="DS65" s="172"/>
      <c r="DT65" s="194"/>
      <c r="DU65" s="194"/>
      <c r="DX65" s="168"/>
      <c r="DY65" s="169"/>
      <c r="DZ65" s="170"/>
      <c r="EA65" s="171"/>
      <c r="EB65" s="172"/>
      <c r="EC65" s="194"/>
      <c r="ED65" s="194"/>
      <c r="EG65" s="168"/>
      <c r="EH65" s="169"/>
      <c r="EI65" s="170"/>
      <c r="EJ65" s="171"/>
      <c r="EK65" s="172"/>
      <c r="EL65" s="194"/>
      <c r="EM65" s="194"/>
      <c r="EP65" s="168"/>
      <c r="EQ65" s="169"/>
      <c r="ER65" s="170"/>
      <c r="ES65" s="171"/>
      <c r="ET65" s="172"/>
      <c r="EU65" s="194"/>
      <c r="EV65" s="194"/>
      <c r="EY65" s="168"/>
      <c r="EZ65" s="169"/>
      <c r="FA65" s="170"/>
      <c r="FB65" s="171"/>
      <c r="FC65" s="172"/>
      <c r="FD65" s="194"/>
      <c r="FE65" s="194"/>
      <c r="FH65" s="168"/>
      <c r="FI65" s="169"/>
      <c r="FJ65" s="170"/>
      <c r="FK65" s="171"/>
      <c r="FL65" s="172"/>
      <c r="FM65" s="194"/>
      <c r="FN65" s="194"/>
      <c r="FO65" s="53"/>
      <c r="FP65" s="53"/>
      <c r="FQ65" s="168"/>
      <c r="FR65" s="169"/>
      <c r="FS65" s="170"/>
      <c r="FT65" s="171"/>
      <c r="FU65" s="172"/>
      <c r="FV65" s="194"/>
      <c r="FW65" s="194"/>
      <c r="FZ65" s="168"/>
      <c r="GA65" s="169"/>
      <c r="GB65" s="170"/>
      <c r="GC65" s="171"/>
      <c r="GD65" s="172"/>
      <c r="GE65" s="194"/>
      <c r="GF65" s="194"/>
      <c r="GI65" s="168"/>
      <c r="GJ65" s="169"/>
      <c r="GK65" s="170"/>
      <c r="GL65" s="171"/>
      <c r="GM65" s="172"/>
      <c r="GN65" s="194"/>
      <c r="GO65" s="194"/>
      <c r="GR65" s="168"/>
      <c r="GS65" s="169"/>
      <c r="GT65" s="170"/>
      <c r="GU65" s="171"/>
      <c r="GV65" s="172"/>
      <c r="GW65" s="194"/>
      <c r="GX65" s="194"/>
      <c r="GY65" s="53"/>
      <c r="GZ65" s="53"/>
      <c r="HA65" s="168"/>
      <c r="HB65" s="169"/>
      <c r="HC65" s="170"/>
      <c r="HD65" s="171"/>
      <c r="HE65" s="172"/>
      <c r="HF65" s="194"/>
      <c r="HG65" s="194"/>
      <c r="HJ65" s="168"/>
      <c r="HK65" s="169"/>
      <c r="HL65" s="170"/>
      <c r="HM65" s="171"/>
      <c r="HN65" s="172"/>
      <c r="HO65" s="194"/>
      <c r="HP65" s="194"/>
      <c r="HS65" s="168"/>
      <c r="HT65" s="169"/>
      <c r="HU65" s="170"/>
      <c r="HV65" s="171"/>
      <c r="HW65" s="172"/>
      <c r="HX65" s="194"/>
      <c r="HY65" s="194"/>
      <c r="IB65" s="168"/>
      <c r="IC65" s="169"/>
      <c r="ID65" s="170"/>
      <c r="IE65" s="171"/>
      <c r="IF65" s="172"/>
      <c r="IG65" s="194"/>
      <c r="IH65" s="194"/>
      <c r="II65" s="53"/>
      <c r="IJ65" s="53"/>
      <c r="IK65" s="168"/>
      <c r="IL65" s="169"/>
      <c r="IM65" s="170"/>
      <c r="IN65" s="171"/>
      <c r="IO65" s="172"/>
      <c r="IP65" s="194"/>
      <c r="IQ65" s="194"/>
      <c r="IT65" s="168"/>
      <c r="IU65" s="169"/>
      <c r="IV65" s="170"/>
      <c r="IW65" s="171"/>
      <c r="IX65" s="172"/>
      <c r="IY65" s="194"/>
      <c r="IZ65" s="194"/>
      <c r="JC65" s="168"/>
      <c r="JD65" s="169"/>
      <c r="JE65" s="170"/>
      <c r="JF65" s="171"/>
      <c r="JG65" s="172"/>
      <c r="JH65" s="194"/>
      <c r="JI65" s="194"/>
      <c r="JL65" s="168"/>
      <c r="JM65" s="169"/>
      <c r="JN65" s="170"/>
      <c r="JO65" s="171"/>
      <c r="JP65" s="172"/>
      <c r="JQ65" s="194"/>
      <c r="JR65" s="194"/>
    </row>
    <row r="66" spans="1:278" ht="16.5" thickTop="1" thickBot="1">
      <c r="B66" s="195" t="s">
        <v>209</v>
      </c>
      <c r="C66" s="196" t="s">
        <v>210</v>
      </c>
      <c r="D66" s="197"/>
      <c r="E66" s="197"/>
      <c r="F66" s="197"/>
      <c r="G66" s="198"/>
      <c r="H66" s="198"/>
      <c r="I66" s="75"/>
      <c r="K66" s="195"/>
      <c r="L66" s="196"/>
      <c r="M66" s="197"/>
      <c r="N66" s="197"/>
      <c r="O66" s="197"/>
      <c r="P66" s="198"/>
      <c r="Q66" s="198"/>
      <c r="R66" s="73"/>
      <c r="S66" s="73"/>
      <c r="T66" s="195"/>
      <c r="U66" s="196"/>
      <c r="V66" s="197"/>
      <c r="W66" s="197"/>
      <c r="X66" s="197"/>
      <c r="Y66" s="198"/>
      <c r="Z66" s="198"/>
      <c r="AA66" s="73"/>
      <c r="AB66" s="73"/>
      <c r="AC66" s="195"/>
      <c r="AD66" s="196"/>
      <c r="AE66" s="197"/>
      <c r="AF66" s="197"/>
      <c r="AG66" s="197"/>
      <c r="AH66" s="198"/>
      <c r="AI66" s="198"/>
      <c r="AL66" s="195"/>
      <c r="AM66" s="196"/>
      <c r="AN66" s="197"/>
      <c r="AO66" s="197"/>
      <c r="AP66" s="197"/>
      <c r="AQ66" s="198"/>
      <c r="AR66" s="198"/>
      <c r="AU66" s="195"/>
      <c r="AV66" s="196"/>
      <c r="AW66" s="197"/>
      <c r="AX66" s="197"/>
      <c r="AY66" s="197"/>
      <c r="AZ66" s="198"/>
      <c r="BA66" s="198"/>
      <c r="BD66" s="195"/>
      <c r="BE66" s="196"/>
      <c r="BF66" s="197"/>
      <c r="BG66" s="197"/>
      <c r="BH66" s="197"/>
      <c r="BI66" s="198"/>
      <c r="BJ66" s="198"/>
      <c r="BM66" s="195"/>
      <c r="BN66" s="196"/>
      <c r="BO66" s="197"/>
      <c r="BP66" s="197"/>
      <c r="BQ66" s="197"/>
      <c r="BR66" s="198"/>
      <c r="BS66" s="198"/>
      <c r="BV66" s="195"/>
      <c r="BW66" s="196"/>
      <c r="BX66" s="197"/>
      <c r="BY66" s="197"/>
      <c r="BZ66" s="197"/>
      <c r="CA66" s="198"/>
      <c r="CB66" s="198"/>
      <c r="CE66" s="195"/>
      <c r="CF66" s="196"/>
      <c r="CG66" s="197"/>
      <c r="CH66" s="197"/>
      <c r="CI66" s="197"/>
      <c r="CJ66" s="198"/>
      <c r="CK66" s="198"/>
      <c r="CN66" s="195"/>
      <c r="CO66" s="196"/>
      <c r="CP66" s="197"/>
      <c r="CQ66" s="197"/>
      <c r="CR66" s="197"/>
      <c r="CS66" s="198"/>
      <c r="CT66" s="198"/>
      <c r="CW66" s="195"/>
      <c r="CX66" s="196"/>
      <c r="CY66" s="197"/>
      <c r="CZ66" s="197"/>
      <c r="DA66" s="197"/>
      <c r="DB66" s="198"/>
      <c r="DC66" s="198"/>
      <c r="DF66" s="195"/>
      <c r="DG66" s="196"/>
      <c r="DH66" s="197"/>
      <c r="DI66" s="197"/>
      <c r="DJ66" s="197"/>
      <c r="DK66" s="198"/>
      <c r="DL66" s="198"/>
      <c r="DO66" s="195"/>
      <c r="DP66" s="196"/>
      <c r="DQ66" s="197"/>
      <c r="DR66" s="197"/>
      <c r="DS66" s="197"/>
      <c r="DT66" s="198"/>
      <c r="DU66" s="198"/>
      <c r="DX66" s="195"/>
      <c r="DY66" s="196"/>
      <c r="DZ66" s="197"/>
      <c r="EA66" s="197"/>
      <c r="EB66" s="197"/>
      <c r="EC66" s="198"/>
      <c r="ED66" s="198"/>
      <c r="EG66" s="195"/>
      <c r="EH66" s="196"/>
      <c r="EI66" s="197"/>
      <c r="EJ66" s="197"/>
      <c r="EK66" s="197"/>
      <c r="EL66" s="198"/>
      <c r="EM66" s="198"/>
      <c r="EP66" s="195"/>
      <c r="EQ66" s="196"/>
      <c r="ER66" s="197"/>
      <c r="ES66" s="197"/>
      <c r="ET66" s="197"/>
      <c r="EU66" s="198"/>
      <c r="EV66" s="198"/>
      <c r="EY66" s="195"/>
      <c r="EZ66" s="196"/>
      <c r="FA66" s="197"/>
      <c r="FB66" s="197"/>
      <c r="FC66" s="197"/>
      <c r="FD66" s="198"/>
      <c r="FE66" s="198"/>
      <c r="FH66" s="195"/>
      <c r="FI66" s="196"/>
      <c r="FJ66" s="197"/>
      <c r="FK66" s="197"/>
      <c r="FL66" s="197"/>
      <c r="FM66" s="198"/>
      <c r="FN66" s="198"/>
      <c r="FO66" s="53"/>
      <c r="FP66" s="53"/>
      <c r="FQ66" s="195"/>
      <c r="FR66" s="196"/>
      <c r="FS66" s="197"/>
      <c r="FT66" s="197"/>
      <c r="FU66" s="197"/>
      <c r="FV66" s="198"/>
      <c r="FW66" s="198"/>
      <c r="FZ66" s="195"/>
      <c r="GA66" s="196"/>
      <c r="GB66" s="197"/>
      <c r="GC66" s="197"/>
      <c r="GD66" s="197"/>
      <c r="GE66" s="198"/>
      <c r="GF66" s="198"/>
      <c r="GI66" s="195"/>
      <c r="GJ66" s="196"/>
      <c r="GK66" s="197"/>
      <c r="GL66" s="197"/>
      <c r="GM66" s="197"/>
      <c r="GN66" s="198"/>
      <c r="GO66" s="198"/>
      <c r="GR66" s="195"/>
      <c r="GS66" s="196"/>
      <c r="GT66" s="197"/>
      <c r="GU66" s="197"/>
      <c r="GV66" s="197"/>
      <c r="GW66" s="198"/>
      <c r="GX66" s="198"/>
      <c r="GY66" s="53"/>
      <c r="GZ66" s="53"/>
      <c r="HA66" s="195"/>
      <c r="HB66" s="196"/>
      <c r="HC66" s="197"/>
      <c r="HD66" s="197"/>
      <c r="HE66" s="197"/>
      <c r="HF66" s="198"/>
      <c r="HG66" s="198"/>
      <c r="HJ66" s="195"/>
      <c r="HK66" s="196"/>
      <c r="HL66" s="197"/>
      <c r="HM66" s="197"/>
      <c r="HN66" s="197"/>
      <c r="HO66" s="198"/>
      <c r="HP66" s="198"/>
      <c r="HS66" s="195"/>
      <c r="HT66" s="196"/>
      <c r="HU66" s="197"/>
      <c r="HV66" s="197"/>
      <c r="HW66" s="197"/>
      <c r="HX66" s="198"/>
      <c r="HY66" s="198"/>
      <c r="IB66" s="195"/>
      <c r="IC66" s="196"/>
      <c r="ID66" s="197"/>
      <c r="IE66" s="197"/>
      <c r="IF66" s="197"/>
      <c r="IG66" s="198"/>
      <c r="IH66" s="198"/>
      <c r="II66" s="53"/>
      <c r="IJ66" s="53"/>
      <c r="IK66" s="195"/>
      <c r="IL66" s="196"/>
      <c r="IM66" s="197"/>
      <c r="IN66" s="197"/>
      <c r="IO66" s="197"/>
      <c r="IP66" s="198"/>
      <c r="IQ66" s="198"/>
      <c r="IT66" s="195"/>
      <c r="IU66" s="196"/>
      <c r="IV66" s="197"/>
      <c r="IW66" s="197"/>
      <c r="IX66" s="197"/>
      <c r="IY66" s="198"/>
      <c r="IZ66" s="198"/>
      <c r="JC66" s="195"/>
      <c r="JD66" s="196"/>
      <c r="JE66" s="197"/>
      <c r="JF66" s="197"/>
      <c r="JG66" s="197"/>
      <c r="JH66" s="198"/>
      <c r="JI66" s="198"/>
      <c r="JL66" s="195"/>
      <c r="JM66" s="196"/>
      <c r="JN66" s="197"/>
      <c r="JO66" s="197"/>
      <c r="JP66" s="197"/>
      <c r="JQ66" s="198"/>
      <c r="JR66" s="198"/>
    </row>
    <row r="67" spans="1:278" ht="16.5" thickTop="1" thickBot="1">
      <c r="B67" s="190">
        <v>8.1</v>
      </c>
      <c r="C67" s="184" t="s">
        <v>211</v>
      </c>
      <c r="D67" s="191"/>
      <c r="E67" s="150"/>
      <c r="F67" s="186"/>
      <c r="G67" s="187"/>
      <c r="H67" s="187"/>
      <c r="I67" s="73"/>
      <c r="K67" s="190"/>
      <c r="L67" s="184"/>
      <c r="M67" s="191"/>
      <c r="N67" s="150"/>
      <c r="O67" s="186"/>
      <c r="P67" s="187"/>
      <c r="Q67" s="187"/>
      <c r="R67" s="73"/>
      <c r="S67" s="73"/>
      <c r="T67" s="190"/>
      <c r="U67" s="184"/>
      <c r="V67" s="191"/>
      <c r="W67" s="150"/>
      <c r="X67" s="186"/>
      <c r="Y67" s="187"/>
      <c r="Z67" s="187"/>
      <c r="AA67" s="73"/>
      <c r="AC67" s="190"/>
      <c r="AD67" s="184"/>
      <c r="AE67" s="191"/>
      <c r="AF67" s="150"/>
      <c r="AG67" s="186"/>
      <c r="AH67" s="187"/>
      <c r="AI67" s="187"/>
      <c r="AL67" s="190"/>
      <c r="AM67" s="184"/>
      <c r="AN67" s="191"/>
      <c r="AO67" s="150"/>
      <c r="AP67" s="186"/>
      <c r="AQ67" s="187"/>
      <c r="AR67" s="187"/>
      <c r="AU67" s="190"/>
      <c r="AV67" s="184"/>
      <c r="AW67" s="191"/>
      <c r="AX67" s="150"/>
      <c r="AY67" s="186"/>
      <c r="AZ67" s="187"/>
      <c r="BA67" s="187"/>
      <c r="BD67" s="190"/>
      <c r="BE67" s="184"/>
      <c r="BF67" s="191"/>
      <c r="BG67" s="150"/>
      <c r="BH67" s="186"/>
      <c r="BI67" s="187"/>
      <c r="BJ67" s="187"/>
      <c r="BM67" s="190"/>
      <c r="BN67" s="184"/>
      <c r="BO67" s="191"/>
      <c r="BP67" s="150"/>
      <c r="BQ67" s="186"/>
      <c r="BR67" s="187"/>
      <c r="BS67" s="187"/>
      <c r="BV67" s="190"/>
      <c r="BW67" s="184"/>
      <c r="BX67" s="191"/>
      <c r="BY67" s="150"/>
      <c r="BZ67" s="186"/>
      <c r="CA67" s="187"/>
      <c r="CB67" s="187"/>
      <c r="CE67" s="190"/>
      <c r="CF67" s="184"/>
      <c r="CG67" s="191"/>
      <c r="CH67" s="150"/>
      <c r="CI67" s="186"/>
      <c r="CJ67" s="187"/>
      <c r="CK67" s="187"/>
      <c r="CN67" s="190"/>
      <c r="CO67" s="184"/>
      <c r="CP67" s="191"/>
      <c r="CQ67" s="150"/>
      <c r="CR67" s="186"/>
      <c r="CS67" s="187"/>
      <c r="CT67" s="187"/>
      <c r="CW67" s="190"/>
      <c r="CX67" s="184"/>
      <c r="CY67" s="191"/>
      <c r="CZ67" s="150"/>
      <c r="DA67" s="186"/>
      <c r="DB67" s="187"/>
      <c r="DC67" s="187"/>
      <c r="DF67" s="190"/>
      <c r="DG67" s="184"/>
      <c r="DH67" s="191"/>
      <c r="DI67" s="150"/>
      <c r="DJ67" s="186"/>
      <c r="DK67" s="187"/>
      <c r="DL67" s="187"/>
      <c r="DO67" s="190"/>
      <c r="DP67" s="184"/>
      <c r="DQ67" s="191"/>
      <c r="DR67" s="150"/>
      <c r="DS67" s="186"/>
      <c r="DT67" s="187"/>
      <c r="DU67" s="187"/>
      <c r="DX67" s="190"/>
      <c r="DY67" s="184"/>
      <c r="DZ67" s="191"/>
      <c r="EA67" s="150"/>
      <c r="EB67" s="186"/>
      <c r="EC67" s="187"/>
      <c r="ED67" s="187"/>
      <c r="EG67" s="190"/>
      <c r="EH67" s="184"/>
      <c r="EI67" s="191"/>
      <c r="EJ67" s="150"/>
      <c r="EK67" s="186"/>
      <c r="EL67" s="187"/>
      <c r="EM67" s="187"/>
      <c r="EP67" s="190"/>
      <c r="EQ67" s="184"/>
      <c r="ER67" s="191"/>
      <c r="ES67" s="150"/>
      <c r="ET67" s="186"/>
      <c r="EU67" s="187"/>
      <c r="EV67" s="187"/>
      <c r="EY67" s="190"/>
      <c r="EZ67" s="184"/>
      <c r="FA67" s="191"/>
      <c r="FB67" s="150"/>
      <c r="FC67" s="186"/>
      <c r="FD67" s="187"/>
      <c r="FE67" s="187"/>
      <c r="FH67" s="190"/>
      <c r="FI67" s="184"/>
      <c r="FJ67" s="191"/>
      <c r="FK67" s="150"/>
      <c r="FL67" s="186"/>
      <c r="FM67" s="187"/>
      <c r="FN67" s="187"/>
      <c r="FO67" s="53"/>
      <c r="FP67" s="53"/>
      <c r="FQ67" s="190"/>
      <c r="FR67" s="184"/>
      <c r="FS67" s="191"/>
      <c r="FT67" s="150"/>
      <c r="FU67" s="186"/>
      <c r="FV67" s="187"/>
      <c r="FW67" s="187"/>
      <c r="FZ67" s="190"/>
      <c r="GA67" s="184"/>
      <c r="GB67" s="191"/>
      <c r="GC67" s="150"/>
      <c r="GD67" s="186"/>
      <c r="GE67" s="187"/>
      <c r="GF67" s="187"/>
      <c r="GI67" s="190"/>
      <c r="GJ67" s="184"/>
      <c r="GK67" s="191"/>
      <c r="GL67" s="150"/>
      <c r="GM67" s="186"/>
      <c r="GN67" s="187"/>
      <c r="GO67" s="187"/>
      <c r="GR67" s="190"/>
      <c r="GS67" s="184"/>
      <c r="GT67" s="191"/>
      <c r="GU67" s="150"/>
      <c r="GV67" s="186"/>
      <c r="GW67" s="187"/>
      <c r="GX67" s="187"/>
      <c r="GY67" s="53"/>
      <c r="GZ67" s="53"/>
      <c r="HA67" s="190"/>
      <c r="HB67" s="184"/>
      <c r="HC67" s="191"/>
      <c r="HD67" s="150"/>
      <c r="HE67" s="186"/>
      <c r="HF67" s="187"/>
      <c r="HG67" s="187"/>
      <c r="HJ67" s="190"/>
      <c r="HK67" s="184"/>
      <c r="HL67" s="191"/>
      <c r="HM67" s="150"/>
      <c r="HN67" s="186"/>
      <c r="HO67" s="187"/>
      <c r="HP67" s="187"/>
      <c r="HS67" s="190"/>
      <c r="HT67" s="184"/>
      <c r="HU67" s="191"/>
      <c r="HV67" s="150"/>
      <c r="HW67" s="186"/>
      <c r="HX67" s="187"/>
      <c r="HY67" s="187"/>
      <c r="IB67" s="190"/>
      <c r="IC67" s="184"/>
      <c r="ID67" s="191"/>
      <c r="IE67" s="150"/>
      <c r="IF67" s="186"/>
      <c r="IG67" s="187"/>
      <c r="IH67" s="187"/>
      <c r="II67" s="53"/>
      <c r="IJ67" s="53"/>
      <c r="IK67" s="190"/>
      <c r="IL67" s="184"/>
      <c r="IM67" s="191"/>
      <c r="IN67" s="150"/>
      <c r="IO67" s="186"/>
      <c r="IP67" s="187"/>
      <c r="IQ67" s="187"/>
      <c r="IT67" s="190"/>
      <c r="IU67" s="184"/>
      <c r="IV67" s="191"/>
      <c r="IW67" s="150"/>
      <c r="IX67" s="186"/>
      <c r="IY67" s="187"/>
      <c r="IZ67" s="187"/>
      <c r="JC67" s="190"/>
      <c r="JD67" s="184"/>
      <c r="JE67" s="191"/>
      <c r="JF67" s="150"/>
      <c r="JG67" s="186"/>
      <c r="JH67" s="187"/>
      <c r="JI67" s="187"/>
      <c r="JL67" s="190"/>
      <c r="JM67" s="184"/>
      <c r="JN67" s="191"/>
      <c r="JO67" s="150"/>
      <c r="JP67" s="186"/>
      <c r="JQ67" s="187"/>
      <c r="JR67" s="187"/>
    </row>
    <row r="68" spans="1:278" ht="16.5" thickTop="1" thickBot="1">
      <c r="B68" s="193" t="s">
        <v>121</v>
      </c>
      <c r="C68" s="148" t="s">
        <v>212</v>
      </c>
      <c r="D68" s="191" t="s">
        <v>112</v>
      </c>
      <c r="E68" s="150">
        <v>14</v>
      </c>
      <c r="F68" s="160">
        <v>0</v>
      </c>
      <c r="G68" s="136">
        <f>ROUND((F68*E68),0)</f>
        <v>0</v>
      </c>
      <c r="H68" s="136"/>
      <c r="K68" s="193"/>
      <c r="L68" s="148"/>
      <c r="M68" s="191"/>
      <c r="N68" s="150"/>
      <c r="O68" s="160"/>
      <c r="P68" s="136"/>
      <c r="Q68" s="136"/>
      <c r="R68" s="73"/>
      <c r="S68" s="73"/>
      <c r="T68" s="193"/>
      <c r="U68" s="148"/>
      <c r="V68" s="191"/>
      <c r="W68" s="150"/>
      <c r="X68" s="160"/>
      <c r="Y68" s="136"/>
      <c r="Z68" s="136"/>
      <c r="AA68" s="73"/>
      <c r="AC68" s="193"/>
      <c r="AD68" s="148"/>
      <c r="AE68" s="191"/>
      <c r="AF68" s="150"/>
      <c r="AG68" s="160"/>
      <c r="AH68" s="136"/>
      <c r="AI68" s="136"/>
      <c r="AL68" s="193"/>
      <c r="AM68" s="148"/>
      <c r="AN68" s="191"/>
      <c r="AO68" s="150"/>
      <c r="AP68" s="160"/>
      <c r="AQ68" s="136"/>
      <c r="AR68" s="136"/>
      <c r="AU68" s="193"/>
      <c r="AV68" s="148"/>
      <c r="AW68" s="191"/>
      <c r="AX68" s="150"/>
      <c r="AY68" s="160"/>
      <c r="AZ68" s="136"/>
      <c r="BA68" s="136"/>
      <c r="BD68" s="193"/>
      <c r="BE68" s="148"/>
      <c r="BF68" s="191"/>
      <c r="BG68" s="150"/>
      <c r="BH68" s="160"/>
      <c r="BI68" s="136"/>
      <c r="BJ68" s="136"/>
      <c r="BM68" s="193"/>
      <c r="BN68" s="148"/>
      <c r="BO68" s="191"/>
      <c r="BP68" s="150"/>
      <c r="BQ68" s="160"/>
      <c r="BR68" s="136"/>
      <c r="BS68" s="136"/>
      <c r="BV68" s="193"/>
      <c r="BW68" s="148"/>
      <c r="BX68" s="191"/>
      <c r="BY68" s="150"/>
      <c r="BZ68" s="160"/>
      <c r="CA68" s="136"/>
      <c r="CB68" s="136"/>
      <c r="CE68" s="193"/>
      <c r="CF68" s="148"/>
      <c r="CG68" s="191"/>
      <c r="CH68" s="150"/>
      <c r="CI68" s="160"/>
      <c r="CJ68" s="136"/>
      <c r="CK68" s="136"/>
      <c r="CN68" s="193"/>
      <c r="CO68" s="148"/>
      <c r="CP68" s="191"/>
      <c r="CQ68" s="150"/>
      <c r="CR68" s="160"/>
      <c r="CS68" s="136"/>
      <c r="CT68" s="136"/>
      <c r="CW68" s="193"/>
      <c r="CX68" s="148"/>
      <c r="CY68" s="191"/>
      <c r="CZ68" s="150"/>
      <c r="DA68" s="160"/>
      <c r="DB68" s="136"/>
      <c r="DC68" s="136"/>
      <c r="DF68" s="193"/>
      <c r="DG68" s="148"/>
      <c r="DH68" s="191"/>
      <c r="DI68" s="150"/>
      <c r="DJ68" s="160"/>
      <c r="DK68" s="136"/>
      <c r="DL68" s="136"/>
      <c r="DO68" s="193"/>
      <c r="DP68" s="148"/>
      <c r="DQ68" s="191"/>
      <c r="DR68" s="150"/>
      <c r="DS68" s="160"/>
      <c r="DT68" s="136"/>
      <c r="DU68" s="136"/>
      <c r="DX68" s="193"/>
      <c r="DY68" s="148"/>
      <c r="DZ68" s="191"/>
      <c r="EA68" s="150"/>
      <c r="EB68" s="160"/>
      <c r="EC68" s="136"/>
      <c r="ED68" s="136"/>
      <c r="EG68" s="193"/>
      <c r="EH68" s="148"/>
      <c r="EI68" s="191"/>
      <c r="EJ68" s="150"/>
      <c r="EK68" s="160"/>
      <c r="EL68" s="136"/>
      <c r="EM68" s="136"/>
      <c r="EP68" s="193"/>
      <c r="EQ68" s="148"/>
      <c r="ER68" s="191"/>
      <c r="ES68" s="150"/>
      <c r="ET68" s="160"/>
      <c r="EU68" s="136"/>
      <c r="EV68" s="136"/>
      <c r="EY68" s="193"/>
      <c r="EZ68" s="148"/>
      <c r="FA68" s="191"/>
      <c r="FB68" s="150"/>
      <c r="FC68" s="160"/>
      <c r="FD68" s="136"/>
      <c r="FE68" s="136"/>
      <c r="FH68" s="193"/>
      <c r="FI68" s="148"/>
      <c r="FJ68" s="191"/>
      <c r="FK68" s="150"/>
      <c r="FL68" s="160"/>
      <c r="FM68" s="136"/>
      <c r="FN68" s="136"/>
      <c r="FO68" s="53"/>
      <c r="FP68" s="53"/>
      <c r="FQ68" s="193"/>
      <c r="FR68" s="148"/>
      <c r="FS68" s="191"/>
      <c r="FT68" s="150"/>
      <c r="FU68" s="160"/>
      <c r="FV68" s="136"/>
      <c r="FW68" s="136"/>
      <c r="FZ68" s="193"/>
      <c r="GA68" s="148"/>
      <c r="GB68" s="191"/>
      <c r="GC68" s="150"/>
      <c r="GD68" s="160"/>
      <c r="GE68" s="136"/>
      <c r="GF68" s="136"/>
      <c r="GI68" s="193"/>
      <c r="GJ68" s="148"/>
      <c r="GK68" s="191"/>
      <c r="GL68" s="150"/>
      <c r="GM68" s="160"/>
      <c r="GN68" s="136"/>
      <c r="GO68" s="136"/>
      <c r="GR68" s="193"/>
      <c r="GS68" s="148"/>
      <c r="GT68" s="191"/>
      <c r="GU68" s="150"/>
      <c r="GV68" s="160"/>
      <c r="GW68" s="136"/>
      <c r="GX68" s="136"/>
      <c r="GY68" s="53"/>
      <c r="GZ68" s="53"/>
      <c r="HA68" s="193"/>
      <c r="HB68" s="148"/>
      <c r="HC68" s="191"/>
      <c r="HD68" s="150"/>
      <c r="HE68" s="160"/>
      <c r="HF68" s="136"/>
      <c r="HG68" s="136"/>
      <c r="HJ68" s="193"/>
      <c r="HK68" s="148"/>
      <c r="HL68" s="191"/>
      <c r="HM68" s="150"/>
      <c r="HN68" s="160"/>
      <c r="HO68" s="136"/>
      <c r="HP68" s="136"/>
      <c r="HS68" s="193"/>
      <c r="HT68" s="148"/>
      <c r="HU68" s="191"/>
      <c r="HV68" s="150"/>
      <c r="HW68" s="160"/>
      <c r="HX68" s="136"/>
      <c r="HY68" s="136"/>
      <c r="IB68" s="193"/>
      <c r="IC68" s="148"/>
      <c r="ID68" s="191"/>
      <c r="IE68" s="150"/>
      <c r="IF68" s="160"/>
      <c r="IG68" s="136"/>
      <c r="IH68" s="136"/>
      <c r="II68" s="53"/>
      <c r="IJ68" s="53"/>
      <c r="IK68" s="193"/>
      <c r="IL68" s="148"/>
      <c r="IM68" s="191"/>
      <c r="IN68" s="150"/>
      <c r="IO68" s="160"/>
      <c r="IP68" s="136"/>
      <c r="IQ68" s="136"/>
      <c r="IT68" s="193"/>
      <c r="IU68" s="148"/>
      <c r="IV68" s="191"/>
      <c r="IW68" s="150"/>
      <c r="IX68" s="160"/>
      <c r="IY68" s="136"/>
      <c r="IZ68" s="136"/>
      <c r="JC68" s="193"/>
      <c r="JD68" s="148"/>
      <c r="JE68" s="191"/>
      <c r="JF68" s="150"/>
      <c r="JG68" s="160"/>
      <c r="JH68" s="136"/>
      <c r="JI68" s="136"/>
      <c r="JL68" s="193"/>
      <c r="JM68" s="148"/>
      <c r="JN68" s="191"/>
      <c r="JO68" s="150"/>
      <c r="JP68" s="160"/>
      <c r="JQ68" s="136"/>
      <c r="JR68" s="136"/>
    </row>
    <row r="69" spans="1:278" ht="16.5" thickTop="1" thickBot="1">
      <c r="B69" s="193" t="s">
        <v>122</v>
      </c>
      <c r="C69" s="148" t="s">
        <v>213</v>
      </c>
      <c r="D69" s="191" t="s">
        <v>112</v>
      </c>
      <c r="E69" s="150">
        <v>14</v>
      </c>
      <c r="F69" s="160">
        <v>0</v>
      </c>
      <c r="G69" s="136">
        <f>ROUND((F69*E69),0)</f>
        <v>0</v>
      </c>
      <c r="H69" s="136"/>
      <c r="K69" s="193"/>
      <c r="L69" s="148"/>
      <c r="M69" s="191"/>
      <c r="N69" s="150"/>
      <c r="O69" s="160"/>
      <c r="P69" s="136"/>
      <c r="Q69" s="136"/>
      <c r="R69" s="73"/>
      <c r="S69" s="73"/>
      <c r="T69" s="193"/>
      <c r="U69" s="148"/>
      <c r="V69" s="191"/>
      <c r="W69" s="150"/>
      <c r="X69" s="160"/>
      <c r="Y69" s="136"/>
      <c r="Z69" s="136"/>
      <c r="AA69" s="73"/>
      <c r="AC69" s="193"/>
      <c r="AD69" s="148"/>
      <c r="AE69" s="191"/>
      <c r="AF69" s="150"/>
      <c r="AG69" s="160"/>
      <c r="AH69" s="136"/>
      <c r="AI69" s="136"/>
      <c r="AL69" s="193"/>
      <c r="AM69" s="148"/>
      <c r="AN69" s="191"/>
      <c r="AO69" s="150"/>
      <c r="AP69" s="160"/>
      <c r="AQ69" s="136"/>
      <c r="AR69" s="136"/>
      <c r="AU69" s="193"/>
      <c r="AV69" s="148"/>
      <c r="AW69" s="191"/>
      <c r="AX69" s="150"/>
      <c r="AY69" s="160"/>
      <c r="AZ69" s="136"/>
      <c r="BA69" s="136"/>
      <c r="BD69" s="193"/>
      <c r="BE69" s="148"/>
      <c r="BF69" s="191"/>
      <c r="BG69" s="150"/>
      <c r="BH69" s="160"/>
      <c r="BI69" s="136"/>
      <c r="BJ69" s="136"/>
      <c r="BM69" s="193"/>
      <c r="BN69" s="148"/>
      <c r="BO69" s="191"/>
      <c r="BP69" s="150"/>
      <c r="BQ69" s="160"/>
      <c r="BR69" s="136"/>
      <c r="BS69" s="136"/>
      <c r="BV69" s="193"/>
      <c r="BW69" s="148"/>
      <c r="BX69" s="191"/>
      <c r="BY69" s="150"/>
      <c r="BZ69" s="160"/>
      <c r="CA69" s="136"/>
      <c r="CB69" s="136"/>
      <c r="CE69" s="193"/>
      <c r="CF69" s="148"/>
      <c r="CG69" s="191"/>
      <c r="CH69" s="150"/>
      <c r="CI69" s="160"/>
      <c r="CJ69" s="136"/>
      <c r="CK69" s="136"/>
      <c r="CN69" s="193"/>
      <c r="CO69" s="148"/>
      <c r="CP69" s="191"/>
      <c r="CQ69" s="150"/>
      <c r="CR69" s="160"/>
      <c r="CS69" s="136"/>
      <c r="CT69" s="136"/>
      <c r="CW69" s="193"/>
      <c r="CX69" s="148"/>
      <c r="CY69" s="191"/>
      <c r="CZ69" s="150"/>
      <c r="DA69" s="160"/>
      <c r="DB69" s="136"/>
      <c r="DC69" s="136"/>
      <c r="DF69" s="193"/>
      <c r="DG69" s="148"/>
      <c r="DH69" s="191"/>
      <c r="DI69" s="150"/>
      <c r="DJ69" s="160"/>
      <c r="DK69" s="136"/>
      <c r="DL69" s="136"/>
      <c r="DO69" s="193"/>
      <c r="DP69" s="148"/>
      <c r="DQ69" s="191"/>
      <c r="DR69" s="150"/>
      <c r="DS69" s="160"/>
      <c r="DT69" s="136"/>
      <c r="DU69" s="136"/>
      <c r="DX69" s="193"/>
      <c r="DY69" s="148"/>
      <c r="DZ69" s="191"/>
      <c r="EA69" s="150"/>
      <c r="EB69" s="160"/>
      <c r="EC69" s="136"/>
      <c r="ED69" s="136"/>
      <c r="EG69" s="193"/>
      <c r="EH69" s="148"/>
      <c r="EI69" s="191"/>
      <c r="EJ69" s="150"/>
      <c r="EK69" s="160"/>
      <c r="EL69" s="136"/>
      <c r="EM69" s="136"/>
      <c r="EP69" s="193"/>
      <c r="EQ69" s="148"/>
      <c r="ER69" s="191"/>
      <c r="ES69" s="150"/>
      <c r="ET69" s="160"/>
      <c r="EU69" s="136"/>
      <c r="EV69" s="136"/>
      <c r="EY69" s="193"/>
      <c r="EZ69" s="148"/>
      <c r="FA69" s="191"/>
      <c r="FB69" s="150"/>
      <c r="FC69" s="160"/>
      <c r="FD69" s="136"/>
      <c r="FE69" s="136"/>
      <c r="FH69" s="193"/>
      <c r="FI69" s="148"/>
      <c r="FJ69" s="191"/>
      <c r="FK69" s="150"/>
      <c r="FL69" s="160"/>
      <c r="FM69" s="136"/>
      <c r="FN69" s="136"/>
      <c r="FO69" s="53"/>
      <c r="FP69" s="53"/>
      <c r="FQ69" s="193"/>
      <c r="FR69" s="148"/>
      <c r="FS69" s="191"/>
      <c r="FT69" s="150"/>
      <c r="FU69" s="160"/>
      <c r="FV69" s="136"/>
      <c r="FW69" s="136"/>
      <c r="FZ69" s="193"/>
      <c r="GA69" s="148"/>
      <c r="GB69" s="191"/>
      <c r="GC69" s="150"/>
      <c r="GD69" s="160"/>
      <c r="GE69" s="136"/>
      <c r="GF69" s="136"/>
      <c r="GI69" s="193"/>
      <c r="GJ69" s="148"/>
      <c r="GK69" s="191"/>
      <c r="GL69" s="150"/>
      <c r="GM69" s="160"/>
      <c r="GN69" s="136"/>
      <c r="GO69" s="136"/>
      <c r="GR69" s="193"/>
      <c r="GS69" s="148"/>
      <c r="GT69" s="191"/>
      <c r="GU69" s="150"/>
      <c r="GV69" s="160"/>
      <c r="GW69" s="136"/>
      <c r="GX69" s="136"/>
      <c r="GY69" s="53"/>
      <c r="GZ69" s="53"/>
      <c r="HA69" s="193"/>
      <c r="HB69" s="148"/>
      <c r="HC69" s="191"/>
      <c r="HD69" s="150"/>
      <c r="HE69" s="160"/>
      <c r="HF69" s="136"/>
      <c r="HG69" s="136"/>
      <c r="HJ69" s="193"/>
      <c r="HK69" s="148"/>
      <c r="HL69" s="191"/>
      <c r="HM69" s="150"/>
      <c r="HN69" s="160"/>
      <c r="HO69" s="136"/>
      <c r="HP69" s="136"/>
      <c r="HS69" s="193"/>
      <c r="HT69" s="148"/>
      <c r="HU69" s="191"/>
      <c r="HV69" s="150"/>
      <c r="HW69" s="160"/>
      <c r="HX69" s="136"/>
      <c r="HY69" s="136"/>
      <c r="IB69" s="193"/>
      <c r="IC69" s="148"/>
      <c r="ID69" s="191"/>
      <c r="IE69" s="150"/>
      <c r="IF69" s="160"/>
      <c r="IG69" s="136"/>
      <c r="IH69" s="136"/>
      <c r="II69" s="53"/>
      <c r="IJ69" s="53"/>
      <c r="IK69" s="193"/>
      <c r="IL69" s="148"/>
      <c r="IM69" s="191"/>
      <c r="IN69" s="150"/>
      <c r="IO69" s="160"/>
      <c r="IP69" s="136"/>
      <c r="IQ69" s="136"/>
      <c r="IT69" s="193"/>
      <c r="IU69" s="148"/>
      <c r="IV69" s="191"/>
      <c r="IW69" s="150"/>
      <c r="IX69" s="160"/>
      <c r="IY69" s="136"/>
      <c r="IZ69" s="136"/>
      <c r="JC69" s="193"/>
      <c r="JD69" s="148"/>
      <c r="JE69" s="191"/>
      <c r="JF69" s="150"/>
      <c r="JG69" s="160"/>
      <c r="JH69" s="136"/>
      <c r="JI69" s="136"/>
      <c r="JL69" s="193"/>
      <c r="JM69" s="148"/>
      <c r="JN69" s="191"/>
      <c r="JO69" s="150"/>
      <c r="JP69" s="160"/>
      <c r="JQ69" s="136"/>
      <c r="JR69" s="136"/>
    </row>
    <row r="70" spans="1:278" ht="17.25" thickTop="1" thickBot="1">
      <c r="B70" s="195"/>
      <c r="C70" s="199" t="s">
        <v>214</v>
      </c>
      <c r="D70" s="200"/>
      <c r="E70" s="201"/>
      <c r="F70" s="202"/>
      <c r="G70" s="203">
        <f>SUM(G68:G69)</f>
        <v>0</v>
      </c>
      <c r="H70" s="203"/>
      <c r="K70" s="195"/>
      <c r="L70" s="199"/>
      <c r="M70" s="200"/>
      <c r="N70" s="201"/>
      <c r="O70" s="202"/>
      <c r="P70" s="203"/>
      <c r="Q70" s="203"/>
      <c r="R70" s="73"/>
      <c r="S70" s="73"/>
      <c r="T70" s="195"/>
      <c r="U70" s="199"/>
      <c r="V70" s="200"/>
      <c r="W70" s="201"/>
      <c r="X70" s="202"/>
      <c r="Y70" s="203"/>
      <c r="Z70" s="203"/>
      <c r="AA70" s="73"/>
      <c r="AC70" s="195"/>
      <c r="AD70" s="199"/>
      <c r="AE70" s="200"/>
      <c r="AF70" s="201"/>
      <c r="AG70" s="202"/>
      <c r="AH70" s="203"/>
      <c r="AI70" s="203"/>
      <c r="AL70" s="195"/>
      <c r="AM70" s="199"/>
      <c r="AN70" s="200"/>
      <c r="AO70" s="201"/>
      <c r="AP70" s="202"/>
      <c r="AQ70" s="203"/>
      <c r="AR70" s="203"/>
      <c r="AU70" s="195"/>
      <c r="AV70" s="199"/>
      <c r="AW70" s="200"/>
      <c r="AX70" s="201"/>
      <c r="AY70" s="202"/>
      <c r="AZ70" s="203"/>
      <c r="BA70" s="203"/>
      <c r="BD70" s="195"/>
      <c r="BE70" s="199"/>
      <c r="BF70" s="200"/>
      <c r="BG70" s="201"/>
      <c r="BH70" s="202"/>
      <c r="BI70" s="203"/>
      <c r="BJ70" s="203"/>
      <c r="BM70" s="195"/>
      <c r="BN70" s="199"/>
      <c r="BO70" s="200"/>
      <c r="BP70" s="201"/>
      <c r="BQ70" s="202"/>
      <c r="BR70" s="203"/>
      <c r="BS70" s="203"/>
      <c r="BV70" s="195"/>
      <c r="BW70" s="199"/>
      <c r="BX70" s="200"/>
      <c r="BY70" s="201"/>
      <c r="BZ70" s="202"/>
      <c r="CA70" s="203"/>
      <c r="CB70" s="203"/>
      <c r="CE70" s="195"/>
      <c r="CF70" s="199"/>
      <c r="CG70" s="200"/>
      <c r="CH70" s="201"/>
      <c r="CI70" s="202"/>
      <c r="CJ70" s="203"/>
      <c r="CK70" s="203"/>
      <c r="CN70" s="195"/>
      <c r="CO70" s="199"/>
      <c r="CP70" s="200"/>
      <c r="CQ70" s="201"/>
      <c r="CR70" s="202"/>
      <c r="CS70" s="203"/>
      <c r="CT70" s="203"/>
      <c r="CW70" s="195"/>
      <c r="CX70" s="199"/>
      <c r="CY70" s="200"/>
      <c r="CZ70" s="201"/>
      <c r="DA70" s="202"/>
      <c r="DB70" s="203"/>
      <c r="DC70" s="203"/>
      <c r="DF70" s="195"/>
      <c r="DG70" s="199"/>
      <c r="DH70" s="200"/>
      <c r="DI70" s="201"/>
      <c r="DJ70" s="202"/>
      <c r="DK70" s="203"/>
      <c r="DL70" s="203"/>
      <c r="DO70" s="195"/>
      <c r="DP70" s="199"/>
      <c r="DQ70" s="200"/>
      <c r="DR70" s="201"/>
      <c r="DS70" s="202"/>
      <c r="DT70" s="203"/>
      <c r="DU70" s="203"/>
      <c r="DX70" s="195"/>
      <c r="DY70" s="199"/>
      <c r="DZ70" s="200"/>
      <c r="EA70" s="201"/>
      <c r="EB70" s="202"/>
      <c r="EC70" s="203"/>
      <c r="ED70" s="203"/>
      <c r="EG70" s="195"/>
      <c r="EH70" s="199"/>
      <c r="EI70" s="200"/>
      <c r="EJ70" s="201"/>
      <c r="EK70" s="202"/>
      <c r="EL70" s="203"/>
      <c r="EM70" s="203"/>
      <c r="EP70" s="195"/>
      <c r="EQ70" s="199"/>
      <c r="ER70" s="200"/>
      <c r="ES70" s="201"/>
      <c r="ET70" s="202"/>
      <c r="EU70" s="203"/>
      <c r="EV70" s="203"/>
      <c r="EY70" s="195"/>
      <c r="EZ70" s="199"/>
      <c r="FA70" s="200"/>
      <c r="FB70" s="201"/>
      <c r="FC70" s="202"/>
      <c r="FD70" s="203"/>
      <c r="FE70" s="203"/>
      <c r="FH70" s="195"/>
      <c r="FI70" s="199"/>
      <c r="FJ70" s="200"/>
      <c r="FK70" s="201"/>
      <c r="FL70" s="202"/>
      <c r="FM70" s="203"/>
      <c r="FN70" s="203"/>
      <c r="FO70" s="53"/>
      <c r="FP70" s="53"/>
      <c r="FQ70" s="195"/>
      <c r="FR70" s="199"/>
      <c r="FS70" s="200"/>
      <c r="FT70" s="201"/>
      <c r="FU70" s="202"/>
      <c r="FV70" s="203"/>
      <c r="FW70" s="203"/>
      <c r="FZ70" s="195"/>
      <c r="GA70" s="199"/>
      <c r="GB70" s="200"/>
      <c r="GC70" s="201"/>
      <c r="GD70" s="202"/>
      <c r="GE70" s="203"/>
      <c r="GF70" s="203"/>
      <c r="GI70" s="195"/>
      <c r="GJ70" s="199"/>
      <c r="GK70" s="200"/>
      <c r="GL70" s="201"/>
      <c r="GM70" s="202"/>
      <c r="GN70" s="203"/>
      <c r="GO70" s="203"/>
      <c r="GR70" s="195"/>
      <c r="GS70" s="199"/>
      <c r="GT70" s="200"/>
      <c r="GU70" s="201"/>
      <c r="GV70" s="202"/>
      <c r="GW70" s="203"/>
      <c r="GX70" s="203"/>
      <c r="GY70" s="53"/>
      <c r="GZ70" s="53"/>
      <c r="HA70" s="195"/>
      <c r="HB70" s="199"/>
      <c r="HC70" s="200"/>
      <c r="HD70" s="201"/>
      <c r="HE70" s="202"/>
      <c r="HF70" s="203"/>
      <c r="HG70" s="203"/>
      <c r="HJ70" s="195"/>
      <c r="HK70" s="199"/>
      <c r="HL70" s="200"/>
      <c r="HM70" s="201"/>
      <c r="HN70" s="202"/>
      <c r="HO70" s="203"/>
      <c r="HP70" s="203"/>
      <c r="HS70" s="195"/>
      <c r="HT70" s="199"/>
      <c r="HU70" s="200"/>
      <c r="HV70" s="201"/>
      <c r="HW70" s="202"/>
      <c r="HX70" s="203"/>
      <c r="HY70" s="203"/>
      <c r="IB70" s="195"/>
      <c r="IC70" s="199"/>
      <c r="ID70" s="200"/>
      <c r="IE70" s="201"/>
      <c r="IF70" s="202"/>
      <c r="IG70" s="203"/>
      <c r="IH70" s="203"/>
      <c r="II70" s="53"/>
      <c r="IJ70" s="53"/>
      <c r="IK70" s="195"/>
      <c r="IL70" s="199"/>
      <c r="IM70" s="200"/>
      <c r="IN70" s="201"/>
      <c r="IO70" s="202"/>
      <c r="IP70" s="203"/>
      <c r="IQ70" s="203"/>
      <c r="IT70" s="195"/>
      <c r="IU70" s="199"/>
      <c r="IV70" s="200"/>
      <c r="IW70" s="201"/>
      <c r="IX70" s="202"/>
      <c r="IY70" s="203"/>
      <c r="IZ70" s="203"/>
      <c r="JC70" s="195"/>
      <c r="JD70" s="199"/>
      <c r="JE70" s="200"/>
      <c r="JF70" s="201"/>
      <c r="JG70" s="202"/>
      <c r="JH70" s="203"/>
      <c r="JI70" s="203"/>
      <c r="JL70" s="195"/>
      <c r="JM70" s="199"/>
      <c r="JN70" s="200"/>
      <c r="JO70" s="201"/>
      <c r="JP70" s="202"/>
      <c r="JQ70" s="203"/>
      <c r="JR70" s="203"/>
    </row>
    <row r="71" spans="1:278" ht="17.25" thickTop="1" thickBot="1">
      <c r="B71" s="115"/>
      <c r="C71" s="116"/>
      <c r="D71" s="116"/>
      <c r="E71" s="117"/>
      <c r="F71" s="111"/>
      <c r="G71" s="112">
        <f>G31+G65+G70</f>
        <v>0</v>
      </c>
      <c r="H71" s="113"/>
      <c r="K71" s="115"/>
      <c r="L71" s="116"/>
      <c r="M71" s="116"/>
      <c r="N71" s="117"/>
      <c r="O71" s="111"/>
      <c r="P71" s="112"/>
      <c r="Q71" s="113"/>
      <c r="T71" s="115"/>
      <c r="U71" s="116"/>
      <c r="V71" s="116"/>
      <c r="W71" s="117"/>
      <c r="X71" s="111"/>
      <c r="Y71" s="112"/>
      <c r="Z71" s="113"/>
      <c r="AC71" s="115"/>
      <c r="AD71" s="116"/>
      <c r="AE71" s="116"/>
      <c r="AF71" s="117"/>
      <c r="AG71" s="111"/>
      <c r="AH71" s="112"/>
      <c r="AI71" s="113"/>
      <c r="AL71" s="115"/>
      <c r="AM71" s="116"/>
      <c r="AN71" s="116"/>
      <c r="AO71" s="117"/>
      <c r="AP71" s="111"/>
      <c r="AQ71" s="112"/>
      <c r="AR71" s="113"/>
      <c r="AU71" s="115"/>
      <c r="AV71" s="116"/>
      <c r="AW71" s="116"/>
      <c r="AX71" s="117"/>
      <c r="AY71" s="111"/>
      <c r="AZ71" s="112"/>
      <c r="BA71" s="113"/>
      <c r="BD71" s="115"/>
      <c r="BE71" s="116"/>
      <c r="BF71" s="116"/>
      <c r="BG71" s="117"/>
      <c r="BH71" s="111"/>
      <c r="BI71" s="112"/>
      <c r="BJ71" s="113"/>
      <c r="BM71" s="115"/>
      <c r="BN71" s="116"/>
      <c r="BO71" s="116"/>
      <c r="BP71" s="117"/>
      <c r="BQ71" s="111"/>
      <c r="BR71" s="112"/>
      <c r="BS71" s="113"/>
      <c r="BV71" s="115"/>
      <c r="BW71" s="116"/>
      <c r="BX71" s="116"/>
      <c r="BY71" s="117"/>
      <c r="BZ71" s="111"/>
      <c r="CA71" s="112"/>
      <c r="CB71" s="113"/>
      <c r="CE71" s="115"/>
      <c r="CF71" s="116"/>
      <c r="CG71" s="116"/>
      <c r="CH71" s="117"/>
      <c r="CI71" s="111"/>
      <c r="CJ71" s="112"/>
      <c r="CK71" s="113"/>
      <c r="CN71" s="115"/>
      <c r="CO71" s="116"/>
      <c r="CP71" s="116"/>
      <c r="CQ71" s="117"/>
      <c r="CR71" s="111"/>
      <c r="CS71" s="112"/>
      <c r="CT71" s="113"/>
      <c r="CW71" s="115"/>
      <c r="CX71" s="116"/>
      <c r="CY71" s="116"/>
      <c r="CZ71" s="117"/>
      <c r="DA71" s="111"/>
      <c r="DB71" s="112"/>
      <c r="DC71" s="113"/>
      <c r="DF71" s="115"/>
      <c r="DG71" s="116"/>
      <c r="DH71" s="116"/>
      <c r="DI71" s="117"/>
      <c r="DJ71" s="111"/>
      <c r="DK71" s="112"/>
      <c r="DL71" s="113"/>
      <c r="DO71" s="115"/>
      <c r="DP71" s="116"/>
      <c r="DQ71" s="116"/>
      <c r="DR71" s="117"/>
      <c r="DS71" s="111"/>
      <c r="DT71" s="112"/>
      <c r="DU71" s="113"/>
      <c r="DX71" s="115"/>
      <c r="DY71" s="116"/>
      <c r="DZ71" s="116"/>
      <c r="EA71" s="117"/>
      <c r="EB71" s="111"/>
      <c r="EC71" s="112"/>
      <c r="ED71" s="113"/>
      <c r="EG71" s="115"/>
      <c r="EH71" s="116"/>
      <c r="EI71" s="116"/>
      <c r="EJ71" s="117"/>
      <c r="EK71" s="111"/>
      <c r="EL71" s="112"/>
      <c r="EM71" s="113"/>
      <c r="EP71" s="115"/>
      <c r="EQ71" s="116"/>
      <c r="ER71" s="116"/>
      <c r="ES71" s="117"/>
      <c r="ET71" s="111"/>
      <c r="EU71" s="112"/>
      <c r="EV71" s="113"/>
      <c r="EY71" s="115"/>
      <c r="EZ71" s="116"/>
      <c r="FA71" s="116"/>
      <c r="FB71" s="117"/>
      <c r="FC71" s="111"/>
      <c r="FD71" s="112"/>
      <c r="FE71" s="113"/>
      <c r="FH71" s="115"/>
      <c r="FI71" s="116"/>
      <c r="FJ71" s="116"/>
      <c r="FK71" s="117"/>
      <c r="FL71" s="111"/>
      <c r="FM71" s="112"/>
      <c r="FN71" s="113"/>
      <c r="FO71" s="53"/>
      <c r="FP71" s="53"/>
      <c r="FQ71" s="115"/>
      <c r="FR71" s="116"/>
      <c r="FS71" s="116"/>
      <c r="FT71" s="117"/>
      <c r="FU71" s="111"/>
      <c r="FV71" s="112"/>
      <c r="FW71" s="113"/>
      <c r="FZ71" s="115"/>
      <c r="GA71" s="116"/>
      <c r="GB71" s="116"/>
      <c r="GC71" s="117"/>
      <c r="GD71" s="111"/>
      <c r="GE71" s="112"/>
      <c r="GF71" s="113"/>
      <c r="GI71" s="115"/>
      <c r="GJ71" s="116"/>
      <c r="GK71" s="116"/>
      <c r="GL71" s="117"/>
      <c r="GM71" s="111"/>
      <c r="GN71" s="112"/>
      <c r="GO71" s="113"/>
      <c r="GR71" s="115"/>
      <c r="GS71" s="116"/>
      <c r="GT71" s="116"/>
      <c r="GU71" s="117"/>
      <c r="GV71" s="111"/>
      <c r="GW71" s="112"/>
      <c r="GX71" s="113"/>
      <c r="GY71" s="53"/>
      <c r="GZ71" s="53"/>
      <c r="HA71" s="115"/>
      <c r="HB71" s="116"/>
      <c r="HC71" s="116"/>
      <c r="HD71" s="117"/>
      <c r="HE71" s="111"/>
      <c r="HF71" s="112"/>
      <c r="HG71" s="113"/>
      <c r="HJ71" s="115"/>
      <c r="HK71" s="116"/>
      <c r="HL71" s="116"/>
      <c r="HM71" s="117"/>
      <c r="HN71" s="111"/>
      <c r="HO71" s="112"/>
      <c r="HP71" s="113"/>
      <c r="HS71" s="115"/>
      <c r="HT71" s="116"/>
      <c r="HU71" s="116"/>
      <c r="HV71" s="117"/>
      <c r="HW71" s="111"/>
      <c r="HX71" s="112"/>
      <c r="HY71" s="113"/>
      <c r="IB71" s="115"/>
      <c r="IC71" s="116"/>
      <c r="ID71" s="116"/>
      <c r="IE71" s="117"/>
      <c r="IF71" s="111"/>
      <c r="IG71" s="112"/>
      <c r="IH71" s="113"/>
      <c r="II71" s="53"/>
      <c r="IJ71" s="53"/>
      <c r="IK71" s="115"/>
      <c r="IL71" s="116"/>
      <c r="IM71" s="116"/>
      <c r="IN71" s="117"/>
      <c r="IO71" s="111"/>
      <c r="IP71" s="112"/>
      <c r="IQ71" s="113"/>
      <c r="IT71" s="115"/>
      <c r="IU71" s="116"/>
      <c r="IV71" s="116"/>
      <c r="IW71" s="117"/>
      <c r="IX71" s="111"/>
      <c r="IY71" s="112"/>
      <c r="IZ71" s="113"/>
      <c r="JC71" s="115"/>
      <c r="JD71" s="116"/>
      <c r="JE71" s="116"/>
      <c r="JF71" s="117"/>
      <c r="JG71" s="111"/>
      <c r="JH71" s="112"/>
      <c r="JI71" s="113"/>
      <c r="JL71" s="115"/>
      <c r="JM71" s="116"/>
      <c r="JN71" s="116"/>
      <c r="JO71" s="117"/>
      <c r="JP71" s="111"/>
      <c r="JQ71" s="112"/>
      <c r="JR71" s="113"/>
    </row>
    <row r="72" spans="1:278" ht="38.25" customHeight="1" thickBot="1">
      <c r="B72" s="76"/>
      <c r="C72" s="77"/>
      <c r="D72" s="77"/>
      <c r="E72" s="77"/>
      <c r="F72" s="77"/>
      <c r="G72" s="77"/>
      <c r="H72" s="72"/>
      <c r="K72" s="76"/>
      <c r="L72" s="77"/>
      <c r="M72" s="77"/>
      <c r="N72" s="77"/>
      <c r="O72" s="77"/>
      <c r="P72" s="77"/>
      <c r="Q72" s="72"/>
      <c r="T72" s="76"/>
      <c r="U72" s="77"/>
      <c r="V72" s="77"/>
      <c r="W72" s="77"/>
      <c r="X72" s="77"/>
      <c r="Y72" s="77"/>
      <c r="Z72" s="72"/>
      <c r="AC72" s="76"/>
      <c r="AD72" s="77"/>
      <c r="AE72" s="77"/>
      <c r="AF72" s="77"/>
      <c r="AG72" s="77"/>
      <c r="AH72" s="77"/>
      <c r="AI72" s="72"/>
      <c r="AL72" s="76"/>
      <c r="AM72" s="77"/>
      <c r="AN72" s="77"/>
      <c r="AO72" s="77"/>
      <c r="AP72" s="77"/>
      <c r="AQ72" s="77"/>
      <c r="AR72" s="72"/>
      <c r="AU72" s="76"/>
      <c r="AV72" s="77"/>
      <c r="AW72" s="77"/>
      <c r="AX72" s="77"/>
      <c r="AY72" s="77"/>
      <c r="AZ72" s="77"/>
      <c r="BA72" s="72"/>
      <c r="BD72" s="76"/>
      <c r="BE72" s="77"/>
      <c r="BF72" s="77"/>
      <c r="BG72" s="77"/>
      <c r="BH72" s="77"/>
      <c r="BI72" s="77"/>
      <c r="BJ72" s="72"/>
      <c r="BM72" s="76"/>
      <c r="BN72" s="77"/>
      <c r="BO72" s="77"/>
      <c r="BP72" s="77"/>
      <c r="BQ72" s="77"/>
      <c r="BR72" s="77"/>
      <c r="BS72" s="72"/>
      <c r="BV72" s="76"/>
      <c r="BW72" s="77"/>
      <c r="BX72" s="77"/>
      <c r="BY72" s="77"/>
      <c r="BZ72" s="77"/>
      <c r="CA72" s="77"/>
      <c r="CB72" s="72"/>
      <c r="CE72" s="76"/>
      <c r="CF72" s="77"/>
      <c r="CG72" s="77"/>
      <c r="CH72" s="77"/>
      <c r="CI72" s="77"/>
      <c r="CJ72" s="77"/>
      <c r="CK72" s="72"/>
      <c r="CN72" s="76"/>
      <c r="CO72" s="77"/>
      <c r="CP72" s="77"/>
      <c r="CQ72" s="77"/>
      <c r="CR72" s="77"/>
      <c r="CS72" s="77"/>
      <c r="CT72" s="72"/>
      <c r="CW72" s="76"/>
      <c r="CX72" s="77"/>
      <c r="CY72" s="77"/>
      <c r="CZ72" s="77"/>
      <c r="DA72" s="77"/>
      <c r="DB72" s="77"/>
      <c r="DC72" s="72"/>
      <c r="DF72" s="76"/>
      <c r="DG72" s="77"/>
      <c r="DH72" s="77"/>
      <c r="DI72" s="77"/>
      <c r="DJ72" s="77"/>
      <c r="DK72" s="77"/>
      <c r="DL72" s="72"/>
      <c r="DO72" s="76"/>
      <c r="DP72" s="77"/>
      <c r="DQ72" s="77"/>
      <c r="DR72" s="77"/>
      <c r="DS72" s="77"/>
      <c r="DT72" s="77"/>
      <c r="DU72" s="72"/>
      <c r="DX72" s="76"/>
      <c r="DY72" s="77"/>
      <c r="DZ72" s="77"/>
      <c r="EA72" s="77"/>
      <c r="EB72" s="77"/>
      <c r="EC72" s="77"/>
      <c r="ED72" s="72"/>
      <c r="EG72" s="76"/>
      <c r="EH72" s="77"/>
      <c r="EI72" s="77"/>
      <c r="EJ72" s="77"/>
      <c r="EK72" s="77"/>
      <c r="EL72" s="77"/>
      <c r="EM72" s="72"/>
      <c r="EP72" s="76"/>
      <c r="EQ72" s="77"/>
      <c r="ER72" s="77"/>
      <c r="ES72" s="77"/>
      <c r="ET72" s="77"/>
      <c r="EU72" s="77"/>
      <c r="EV72" s="72"/>
      <c r="EY72" s="76"/>
      <c r="EZ72" s="77"/>
      <c r="FA72" s="77"/>
      <c r="FB72" s="77"/>
      <c r="FC72" s="77"/>
      <c r="FD72" s="77"/>
      <c r="FE72" s="72"/>
      <c r="FH72" s="76"/>
      <c r="FI72" s="77"/>
      <c r="FJ72" s="77"/>
      <c r="FK72" s="77"/>
      <c r="FL72" s="77"/>
      <c r="FM72" s="77"/>
      <c r="FN72" s="72"/>
      <c r="FO72" s="53"/>
      <c r="FP72" s="53"/>
      <c r="FQ72" s="76"/>
      <c r="FR72" s="77"/>
      <c r="FS72" s="77"/>
      <c r="FT72" s="77"/>
      <c r="FU72" s="77"/>
      <c r="FV72" s="77"/>
      <c r="FW72" s="72"/>
      <c r="FZ72" s="76"/>
      <c r="GA72" s="77"/>
      <c r="GB72" s="77"/>
      <c r="GC72" s="77"/>
      <c r="GD72" s="77"/>
      <c r="GE72" s="77"/>
      <c r="GF72" s="72"/>
      <c r="GI72" s="76"/>
      <c r="GJ72" s="77"/>
      <c r="GK72" s="77"/>
      <c r="GL72" s="77"/>
      <c r="GM72" s="77"/>
      <c r="GN72" s="77"/>
      <c r="GO72" s="72"/>
      <c r="GR72" s="76"/>
      <c r="GS72" s="77"/>
      <c r="GT72" s="77"/>
      <c r="GU72" s="77"/>
      <c r="GV72" s="77"/>
      <c r="GW72" s="77"/>
      <c r="GX72" s="72"/>
      <c r="GY72" s="53"/>
      <c r="GZ72" s="53"/>
      <c r="HA72" s="76"/>
      <c r="HB72" s="77"/>
      <c r="HC72" s="77"/>
      <c r="HD72" s="77"/>
      <c r="HE72" s="77"/>
      <c r="HF72" s="77"/>
      <c r="HG72" s="72"/>
      <c r="HJ72" s="76"/>
      <c r="HK72" s="77"/>
      <c r="HL72" s="77"/>
      <c r="HM72" s="77"/>
      <c r="HN72" s="77"/>
      <c r="HO72" s="77"/>
      <c r="HP72" s="72"/>
      <c r="HS72" s="76"/>
      <c r="HT72" s="77"/>
      <c r="HU72" s="77"/>
      <c r="HV72" s="77"/>
      <c r="HW72" s="77"/>
      <c r="HX72" s="77"/>
      <c r="HY72" s="72"/>
      <c r="IB72" s="76"/>
      <c r="IC72" s="77"/>
      <c r="ID72" s="77"/>
      <c r="IE72" s="77"/>
      <c r="IF72" s="77"/>
      <c r="IG72" s="77"/>
      <c r="IH72" s="72"/>
      <c r="II72" s="53"/>
      <c r="IJ72" s="53"/>
      <c r="IK72" s="76"/>
      <c r="IL72" s="77"/>
      <c r="IM72" s="77"/>
      <c r="IN72" s="77"/>
      <c r="IO72" s="77"/>
      <c r="IP72" s="77"/>
      <c r="IQ72" s="72"/>
      <c r="IT72" s="76"/>
      <c r="IU72" s="77"/>
      <c r="IV72" s="77"/>
      <c r="IW72" s="77"/>
      <c r="IX72" s="77"/>
      <c r="IY72" s="77"/>
      <c r="IZ72" s="72"/>
      <c r="JC72" s="76"/>
      <c r="JD72" s="77"/>
      <c r="JE72" s="77"/>
      <c r="JF72" s="77"/>
      <c r="JG72" s="77"/>
      <c r="JH72" s="77"/>
      <c r="JI72" s="72"/>
      <c r="JL72" s="76"/>
      <c r="JM72" s="77"/>
      <c r="JN72" s="77"/>
      <c r="JO72" s="77"/>
      <c r="JP72" s="77"/>
      <c r="JQ72" s="77"/>
      <c r="JR72" s="72"/>
    </row>
    <row r="73" spans="1:278" ht="27" thickBot="1">
      <c r="F73" s="92" t="s">
        <v>85</v>
      </c>
      <c r="G73" s="93"/>
      <c r="H73" s="72"/>
      <c r="I73" s="72"/>
      <c r="K73" s="94" t="str">
        <f>M2</f>
        <v>MCAD TRAINING &amp; CONSULTING S.A.S.</v>
      </c>
      <c r="L73" s="95"/>
      <c r="M73" s="95"/>
      <c r="N73" s="95"/>
      <c r="O73" s="95"/>
      <c r="P73" s="96"/>
      <c r="T73" s="94" t="str">
        <f>V2</f>
        <v>GOLD SYS</v>
      </c>
      <c r="U73" s="95"/>
      <c r="V73" s="95"/>
      <c r="W73" s="95"/>
      <c r="X73" s="95"/>
      <c r="Y73" s="96"/>
      <c r="AC73" s="94" t="str">
        <f>AE2</f>
        <v>CONTROLES EMPRESARIALES S.A.S.</v>
      </c>
      <c r="AD73" s="95"/>
      <c r="AE73" s="95"/>
      <c r="AF73" s="95"/>
      <c r="AG73" s="95"/>
      <c r="AH73" s="96"/>
      <c r="AL73" s="94">
        <f>AN2</f>
        <v>0</v>
      </c>
      <c r="AM73" s="95"/>
      <c r="AN73" s="95"/>
      <c r="AO73" s="95"/>
      <c r="AP73" s="95"/>
      <c r="AQ73" s="96"/>
      <c r="AU73" s="94">
        <f>AW2</f>
        <v>0</v>
      </c>
      <c r="AV73" s="95"/>
      <c r="AW73" s="95"/>
      <c r="AX73" s="95"/>
      <c r="AY73" s="95"/>
      <c r="AZ73" s="96"/>
      <c r="BD73" s="94">
        <f>BF2</f>
        <v>0</v>
      </c>
      <c r="BE73" s="95"/>
      <c r="BF73" s="95"/>
      <c r="BG73" s="95"/>
      <c r="BH73" s="95"/>
      <c r="BI73" s="96"/>
      <c r="BM73" s="94" t="str">
        <f>BO2</f>
        <v>O7</v>
      </c>
      <c r="BN73" s="95"/>
      <c r="BO73" s="95"/>
      <c r="BP73" s="95"/>
      <c r="BQ73" s="95"/>
      <c r="BR73" s="96"/>
      <c r="BV73" s="94" t="str">
        <f>BX2</f>
        <v>O8</v>
      </c>
      <c r="BW73" s="95"/>
      <c r="BX73" s="95"/>
      <c r="BY73" s="95"/>
      <c r="BZ73" s="95"/>
      <c r="CA73" s="96"/>
      <c r="CE73" s="94" t="str">
        <f>CG2</f>
        <v>O9</v>
      </c>
      <c r="CF73" s="95"/>
      <c r="CG73" s="95"/>
      <c r="CH73" s="95"/>
      <c r="CI73" s="95"/>
      <c r="CJ73" s="96"/>
      <c r="CN73" s="94" t="str">
        <f>CP2</f>
        <v>O10</v>
      </c>
      <c r="CO73" s="95"/>
      <c r="CP73" s="95"/>
      <c r="CQ73" s="95"/>
      <c r="CR73" s="95"/>
      <c r="CS73" s="96"/>
      <c r="CW73" s="94" t="str">
        <f>CY2</f>
        <v>O11</v>
      </c>
      <c r="CX73" s="95"/>
      <c r="CY73" s="95"/>
      <c r="CZ73" s="95"/>
      <c r="DA73" s="95"/>
      <c r="DB73" s="96"/>
      <c r="DF73" s="94" t="str">
        <f>DH2</f>
        <v>O12</v>
      </c>
      <c r="DG73" s="95"/>
      <c r="DH73" s="95"/>
      <c r="DI73" s="95"/>
      <c r="DJ73" s="95"/>
      <c r="DK73" s="96"/>
      <c r="DO73" s="94" t="str">
        <f>DQ2</f>
        <v>O13</v>
      </c>
      <c r="DP73" s="95"/>
      <c r="DQ73" s="95"/>
      <c r="DR73" s="95"/>
      <c r="DS73" s="95"/>
      <c r="DT73" s="96"/>
      <c r="DX73" s="94" t="str">
        <f>DZ2</f>
        <v>O14</v>
      </c>
      <c r="DY73" s="95"/>
      <c r="DZ73" s="95"/>
      <c r="EA73" s="95"/>
      <c r="EB73" s="95"/>
      <c r="EC73" s="96"/>
      <c r="EG73" s="94" t="str">
        <f>EI2</f>
        <v>O15</v>
      </c>
      <c r="EH73" s="95"/>
      <c r="EI73" s="95"/>
      <c r="EJ73" s="95"/>
      <c r="EK73" s="95"/>
      <c r="EL73" s="96"/>
      <c r="EP73" s="94" t="str">
        <f>ER2</f>
        <v>O16</v>
      </c>
      <c r="EQ73" s="95"/>
      <c r="ER73" s="95"/>
      <c r="ES73" s="95"/>
      <c r="ET73" s="95"/>
      <c r="EU73" s="96"/>
      <c r="EV73" s="53"/>
      <c r="EY73" s="94" t="str">
        <f>FA2</f>
        <v>O17</v>
      </c>
      <c r="EZ73" s="95"/>
      <c r="FA73" s="95"/>
      <c r="FB73" s="95"/>
      <c r="FC73" s="95"/>
      <c r="FD73" s="96"/>
      <c r="FE73" s="53"/>
      <c r="FH73" s="94" t="str">
        <f>FJ2</f>
        <v>O18</v>
      </c>
      <c r="FI73" s="95"/>
      <c r="FJ73" s="95"/>
      <c r="FK73" s="95"/>
      <c r="FL73" s="95"/>
      <c r="FM73" s="96"/>
      <c r="FN73" s="53"/>
      <c r="FO73" s="53"/>
      <c r="FP73" s="53"/>
      <c r="FQ73" s="94" t="str">
        <f>FS2</f>
        <v>O19</v>
      </c>
      <c r="FR73" s="95"/>
      <c r="FS73" s="95"/>
      <c r="FT73" s="95"/>
      <c r="FU73" s="95"/>
      <c r="FV73" s="96"/>
      <c r="FW73" s="53"/>
      <c r="FZ73" s="94" t="str">
        <f>GB2</f>
        <v>O20</v>
      </c>
      <c r="GA73" s="95"/>
      <c r="GB73" s="95"/>
      <c r="GC73" s="95"/>
      <c r="GD73" s="95"/>
      <c r="GE73" s="96"/>
      <c r="GF73" s="53"/>
      <c r="GI73" s="94" t="str">
        <f>GK2</f>
        <v>O21</v>
      </c>
      <c r="GJ73" s="95"/>
      <c r="GK73" s="95"/>
      <c r="GL73" s="95"/>
      <c r="GM73" s="95"/>
      <c r="GN73" s="96"/>
      <c r="GO73" s="53"/>
      <c r="GR73" s="94" t="str">
        <f>GT2</f>
        <v>O22</v>
      </c>
      <c r="GS73" s="95"/>
      <c r="GT73" s="95"/>
      <c r="GU73" s="95"/>
      <c r="GV73" s="95"/>
      <c r="GW73" s="96"/>
      <c r="GX73" s="53"/>
      <c r="GY73" s="53"/>
      <c r="GZ73" s="53"/>
      <c r="HA73" s="94" t="str">
        <f>HC2</f>
        <v>O23</v>
      </c>
      <c r="HB73" s="95"/>
      <c r="HC73" s="95"/>
      <c r="HD73" s="95"/>
      <c r="HE73" s="95"/>
      <c r="HF73" s="96"/>
      <c r="HG73" s="53"/>
      <c r="HJ73" s="94" t="str">
        <f>HL2</f>
        <v>O24</v>
      </c>
      <c r="HK73" s="95"/>
      <c r="HL73" s="95"/>
      <c r="HM73" s="95"/>
      <c r="HN73" s="95"/>
      <c r="HO73" s="96"/>
      <c r="HP73" s="53"/>
      <c r="HS73" s="94" t="str">
        <f>HU2</f>
        <v>O25</v>
      </c>
      <c r="HT73" s="95"/>
      <c r="HU73" s="95"/>
      <c r="HV73" s="95"/>
      <c r="HW73" s="95"/>
      <c r="HX73" s="96"/>
      <c r="HY73" s="53"/>
      <c r="IB73" s="94" t="str">
        <f>ID2</f>
        <v>O26</v>
      </c>
      <c r="IC73" s="95"/>
      <c r="ID73" s="95"/>
      <c r="IE73" s="95"/>
      <c r="IF73" s="95"/>
      <c r="IG73" s="96"/>
      <c r="IH73" s="53"/>
      <c r="II73" s="53"/>
      <c r="IJ73" s="53"/>
      <c r="IK73" s="94" t="str">
        <f>IM2</f>
        <v>O27</v>
      </c>
      <c r="IL73" s="95"/>
      <c r="IM73" s="95"/>
      <c r="IN73" s="95"/>
      <c r="IO73" s="95"/>
      <c r="IP73" s="96"/>
      <c r="IQ73" s="53"/>
      <c r="IT73" s="94" t="str">
        <f>IV2</f>
        <v>O28</v>
      </c>
      <c r="IU73" s="95"/>
      <c r="IV73" s="95"/>
      <c r="IW73" s="95"/>
      <c r="IX73" s="95"/>
      <c r="IY73" s="96"/>
      <c r="IZ73" s="53"/>
      <c r="JC73" s="94" t="str">
        <f>JE2</f>
        <v>O29</v>
      </c>
      <c r="JD73" s="95"/>
      <c r="JE73" s="95"/>
      <c r="JF73" s="95"/>
      <c r="JG73" s="95"/>
      <c r="JH73" s="96"/>
      <c r="JI73" s="53"/>
      <c r="JL73" s="94" t="str">
        <f>JN2</f>
        <v>O30</v>
      </c>
      <c r="JM73" s="95"/>
      <c r="JN73" s="95"/>
      <c r="JO73" s="95"/>
      <c r="JP73" s="95"/>
      <c r="JQ73" s="96"/>
      <c r="JR73" s="53"/>
    </row>
    <row r="74" spans="1:278" s="62" customFormat="1" ht="60">
      <c r="A74" s="53"/>
      <c r="B74" s="81"/>
      <c r="C74" s="82"/>
      <c r="D74" s="82"/>
      <c r="E74" s="53"/>
      <c r="F74" s="52" t="s">
        <v>84</v>
      </c>
      <c r="G74" s="52" t="s">
        <v>83</v>
      </c>
      <c r="H74" s="72"/>
      <c r="I74" s="72"/>
      <c r="J74" s="53"/>
    </row>
    <row r="75" spans="1:278" ht="27" customHeight="1">
      <c r="B75" s="82"/>
      <c r="C75" s="82"/>
      <c r="D75" s="82"/>
      <c r="F75" s="105">
        <v>16</v>
      </c>
      <c r="G75" s="105">
        <v>9</v>
      </c>
      <c r="H75" s="72"/>
      <c r="I75" s="72"/>
      <c r="FH75" s="53"/>
      <c r="FI75" s="53"/>
      <c r="FJ75" s="53"/>
      <c r="FK75" s="53"/>
      <c r="FL75" s="53"/>
      <c r="FM75" s="53"/>
      <c r="FN75" s="53"/>
      <c r="FO75" s="53"/>
      <c r="FP75" s="53"/>
      <c r="FQ75" s="53"/>
      <c r="FR75" s="53"/>
      <c r="FS75" s="53"/>
      <c r="FT75" s="53"/>
      <c r="FU75" s="53"/>
      <c r="FV75" s="53"/>
      <c r="FW75" s="53"/>
      <c r="GR75" s="53"/>
      <c r="GS75" s="53"/>
      <c r="GT75" s="53"/>
      <c r="GU75" s="53"/>
      <c r="GV75" s="53"/>
      <c r="GW75" s="53"/>
      <c r="GX75" s="53"/>
      <c r="GY75" s="53"/>
      <c r="GZ75" s="53"/>
      <c r="HA75" s="53"/>
      <c r="HB75" s="53"/>
      <c r="HC75" s="53"/>
      <c r="HD75" s="53"/>
      <c r="HE75" s="53"/>
      <c r="HF75" s="53"/>
      <c r="HG75" s="53"/>
      <c r="IB75" s="53"/>
      <c r="IC75" s="53"/>
      <c r="ID75" s="53"/>
      <c r="IE75" s="53"/>
      <c r="IF75" s="53"/>
      <c r="IG75" s="53"/>
      <c r="IH75" s="53"/>
      <c r="II75" s="53"/>
      <c r="IJ75" s="53"/>
      <c r="IK75" s="53"/>
      <c r="IL75" s="53"/>
      <c r="IM75" s="53"/>
      <c r="IN75" s="53"/>
      <c r="IO75" s="53"/>
      <c r="IP75" s="53"/>
      <c r="IQ75" s="53"/>
    </row>
    <row r="76" spans="1:278" s="83" customFormat="1">
      <c r="A76" s="53"/>
      <c r="B76" s="82"/>
      <c r="C76" s="82"/>
      <c r="D76" s="82"/>
      <c r="E76" s="53"/>
      <c r="F76" s="53"/>
      <c r="G76" s="53"/>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1:278" s="83" customFormat="1" ht="30" customHeight="1">
      <c r="A77" s="54"/>
      <c r="B77" s="97"/>
      <c r="C77" s="97"/>
      <c r="D77" s="84"/>
      <c r="E77" s="56"/>
      <c r="F77" s="109" t="s">
        <v>3</v>
      </c>
      <c r="G77" s="61" t="s">
        <v>87</v>
      </c>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1:278" s="83" customFormat="1" ht="30" customHeight="1">
      <c r="A78" s="54"/>
      <c r="B78" s="84"/>
      <c r="C78" s="84"/>
      <c r="D78" s="84"/>
      <c r="E78" s="56"/>
      <c r="F78" s="52">
        <v>1</v>
      </c>
      <c r="G78" s="60">
        <f ca="1">INDIRECT(H78,TRUE)</f>
        <v>0</v>
      </c>
      <c r="H78" s="79" t="str">
        <f t="shared" ref="H78:H93" si="3">ADDRESS(78,I78,1,1)</f>
        <v>$P$78</v>
      </c>
      <c r="I78" s="79">
        <f>F75</f>
        <v>16</v>
      </c>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1:278" s="83" customFormat="1" ht="30" customHeight="1">
      <c r="A79" s="54"/>
      <c r="B79" s="84"/>
      <c r="C79" s="84"/>
      <c r="D79" s="84"/>
      <c r="E79" s="56"/>
      <c r="F79" s="52">
        <v>2</v>
      </c>
      <c r="G79" s="60">
        <f ca="1">INDIRECT(H79,TRUE)</f>
        <v>0</v>
      </c>
      <c r="H79" s="79" t="str">
        <f t="shared" si="3"/>
        <v>$Y$78</v>
      </c>
      <c r="I79" s="79">
        <f>$I78+$G$75</f>
        <v>25</v>
      </c>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t="e">
        <f>COLUMN(#REF!)</f>
        <v>#REF!</v>
      </c>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1:278" s="83" customFormat="1" ht="30" customHeight="1">
      <c r="A80" s="54"/>
      <c r="B80" s="84"/>
      <c r="C80" s="84"/>
      <c r="D80" s="84"/>
      <c r="E80" s="56"/>
      <c r="F80" s="52">
        <v>3</v>
      </c>
      <c r="G80" s="60">
        <f t="shared" ref="G80:G91" ca="1" si="4">INDIRECT(H80,TRUE)</f>
        <v>0</v>
      </c>
      <c r="H80" s="79" t="str">
        <f t="shared" si="3"/>
        <v>$AH$78</v>
      </c>
      <c r="I80" s="79">
        <f t="shared" ref="I80:I107" si="5">$I79+$G$75</f>
        <v>34</v>
      </c>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row r="81" spans="1:143" s="83" customFormat="1" ht="30" customHeight="1">
      <c r="A81" s="54"/>
      <c r="B81" s="84"/>
      <c r="C81" s="84"/>
      <c r="D81" s="84"/>
      <c r="E81" s="56"/>
      <c r="F81" s="52">
        <v>4</v>
      </c>
      <c r="G81" s="60">
        <f t="shared" ca="1" si="4"/>
        <v>0</v>
      </c>
      <c r="H81" s="79" t="str">
        <f t="shared" si="3"/>
        <v>$AQ$78</v>
      </c>
      <c r="I81" s="79">
        <f t="shared" si="5"/>
        <v>43</v>
      </c>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row>
    <row r="82" spans="1:143" s="83" customFormat="1" ht="30" customHeight="1">
      <c r="A82" s="54"/>
      <c r="B82" s="84"/>
      <c r="C82" s="84"/>
      <c r="D82" s="84"/>
      <c r="E82" s="56"/>
      <c r="F82" s="52">
        <v>5</v>
      </c>
      <c r="G82" s="60">
        <f t="shared" ca="1" si="4"/>
        <v>0</v>
      </c>
      <c r="H82" s="79" t="str">
        <f t="shared" si="3"/>
        <v>$AZ$78</v>
      </c>
      <c r="I82" s="79">
        <f t="shared" si="5"/>
        <v>52</v>
      </c>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1:143" s="83" customFormat="1" ht="30" customHeight="1">
      <c r="A83" s="54"/>
      <c r="B83" s="84"/>
      <c r="C83" s="84"/>
      <c r="D83" s="84"/>
      <c r="E83" s="56"/>
      <c r="F83" s="52">
        <v>6</v>
      </c>
      <c r="G83" s="60">
        <f t="shared" ca="1" si="4"/>
        <v>0</v>
      </c>
      <c r="H83" s="79" t="str">
        <f t="shared" si="3"/>
        <v>$BI$78</v>
      </c>
      <c r="I83" s="79">
        <f t="shared" si="5"/>
        <v>61</v>
      </c>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1:143" s="83" customFormat="1" ht="30" customHeight="1">
      <c r="A84" s="54"/>
      <c r="B84" s="84"/>
      <c r="C84" s="84"/>
      <c r="D84" s="84"/>
      <c r="E84" s="56"/>
      <c r="F84" s="52">
        <v>7</v>
      </c>
      <c r="G84" s="60">
        <f t="shared" ca="1" si="4"/>
        <v>0</v>
      </c>
      <c r="H84" s="79" t="str">
        <f t="shared" si="3"/>
        <v>$BR$78</v>
      </c>
      <c r="I84" s="79">
        <f t="shared" si="5"/>
        <v>70</v>
      </c>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1:143" s="83" customFormat="1" ht="30" customHeight="1">
      <c r="A85" s="54"/>
      <c r="B85" s="84"/>
      <c r="C85" s="84"/>
      <c r="D85" s="84"/>
      <c r="E85" s="56"/>
      <c r="F85" s="52">
        <v>8</v>
      </c>
      <c r="G85" s="60">
        <f t="shared" ca="1" si="4"/>
        <v>0</v>
      </c>
      <c r="H85" s="79" t="str">
        <f t="shared" si="3"/>
        <v>$CA$78</v>
      </c>
      <c r="I85" s="79">
        <f t="shared" si="5"/>
        <v>79</v>
      </c>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1:143" s="83" customFormat="1" ht="30" customHeight="1">
      <c r="A86" s="54"/>
      <c r="B86" s="84"/>
      <c r="C86" s="84"/>
      <c r="D86" s="84"/>
      <c r="E86" s="56"/>
      <c r="F86" s="52">
        <v>9</v>
      </c>
      <c r="G86" s="60">
        <f t="shared" ca="1" si="4"/>
        <v>0</v>
      </c>
      <c r="H86" s="79" t="str">
        <f t="shared" si="3"/>
        <v>$CJ$78</v>
      </c>
      <c r="I86" s="79">
        <f t="shared" si="5"/>
        <v>88</v>
      </c>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1:143" s="83" customFormat="1" ht="30" customHeight="1">
      <c r="A87" s="54"/>
      <c r="B87" s="84"/>
      <c r="C87" s="84"/>
      <c r="D87" s="84"/>
      <c r="E87" s="56"/>
      <c r="F87" s="52">
        <v>10</v>
      </c>
      <c r="G87" s="60">
        <f t="shared" ca="1" si="4"/>
        <v>0</v>
      </c>
      <c r="H87" s="79" t="str">
        <f t="shared" si="3"/>
        <v>$CS$78</v>
      </c>
      <c r="I87" s="79">
        <f t="shared" si="5"/>
        <v>97</v>
      </c>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1:143" s="83" customFormat="1" ht="30" customHeight="1">
      <c r="A88" s="54"/>
      <c r="B88" s="84"/>
      <c r="C88" s="84"/>
      <c r="D88" s="84"/>
      <c r="E88" s="56"/>
      <c r="F88" s="52">
        <v>11</v>
      </c>
      <c r="G88" s="60">
        <f t="shared" ca="1" si="4"/>
        <v>0</v>
      </c>
      <c r="H88" s="79" t="str">
        <f t="shared" si="3"/>
        <v>$DB$78</v>
      </c>
      <c r="I88" s="79">
        <f t="shared" si="5"/>
        <v>106</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1:143" s="83" customFormat="1" ht="30" customHeight="1">
      <c r="A89" s="54"/>
      <c r="B89" s="84"/>
      <c r="C89" s="84"/>
      <c r="D89" s="84"/>
      <c r="E89" s="56"/>
      <c r="F89" s="52">
        <v>12</v>
      </c>
      <c r="G89" s="60">
        <f t="shared" ca="1" si="4"/>
        <v>0</v>
      </c>
      <c r="H89" s="79" t="str">
        <f t="shared" si="3"/>
        <v>$DK$78</v>
      </c>
      <c r="I89" s="79">
        <f t="shared" si="5"/>
        <v>115</v>
      </c>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1:143" s="83" customFormat="1" ht="30" customHeight="1">
      <c r="A90" s="54"/>
      <c r="B90" s="84"/>
      <c r="C90" s="84"/>
      <c r="D90" s="84"/>
      <c r="E90" s="56"/>
      <c r="F90" s="52">
        <v>13</v>
      </c>
      <c r="G90" s="60">
        <f t="shared" ca="1" si="4"/>
        <v>0</v>
      </c>
      <c r="H90" s="79" t="str">
        <f t="shared" si="3"/>
        <v>$DT$78</v>
      </c>
      <c r="I90" s="79">
        <f t="shared" si="5"/>
        <v>124</v>
      </c>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1:143" s="83" customFormat="1" ht="30" customHeight="1">
      <c r="A91" s="54"/>
      <c r="B91" s="84"/>
      <c r="C91" s="84"/>
      <c r="D91" s="84"/>
      <c r="E91" s="56"/>
      <c r="F91" s="52">
        <v>14</v>
      </c>
      <c r="G91" s="60">
        <f t="shared" ca="1" si="4"/>
        <v>0</v>
      </c>
      <c r="H91" s="79" t="str">
        <f t="shared" si="3"/>
        <v>$EC$78</v>
      </c>
      <c r="I91" s="79">
        <f t="shared" si="5"/>
        <v>133</v>
      </c>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1:143" s="83" customFormat="1" ht="30" customHeight="1">
      <c r="A92" s="54"/>
      <c r="B92" s="84"/>
      <c r="C92" s="84"/>
      <c r="D92" s="84"/>
      <c r="E92" s="56"/>
      <c r="F92" s="52">
        <v>15</v>
      </c>
      <c r="G92" s="60">
        <f ca="1">INDIRECT(H92,TRUE)</f>
        <v>0</v>
      </c>
      <c r="H92" s="79" t="str">
        <f t="shared" si="3"/>
        <v>$EL$78</v>
      </c>
      <c r="I92" s="79">
        <f t="shared" si="5"/>
        <v>142</v>
      </c>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row r="93" spans="1:143" s="83" customFormat="1" ht="30" customHeight="1">
      <c r="A93" s="54"/>
      <c r="B93" s="84"/>
      <c r="C93" s="84"/>
      <c r="D93" s="84"/>
      <c r="E93" s="56"/>
      <c r="F93" s="52">
        <v>16</v>
      </c>
      <c r="G93" s="60">
        <f ca="1">INDIRECT(H93,TRUE)</f>
        <v>0</v>
      </c>
      <c r="H93" s="79" t="str">
        <f t="shared" si="3"/>
        <v>$EU$78</v>
      </c>
      <c r="I93" s="79">
        <f t="shared" si="5"/>
        <v>151</v>
      </c>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row>
    <row r="94" spans="1:143" s="83" customFormat="1" ht="30" customHeight="1">
      <c r="A94" s="54"/>
      <c r="B94" s="84"/>
      <c r="C94" s="84"/>
      <c r="D94" s="84"/>
      <c r="E94" s="56"/>
      <c r="F94" s="52">
        <v>17</v>
      </c>
      <c r="G94" s="60">
        <f t="shared" ref="G94:G107" ca="1" si="6">INDIRECT(H94,TRUE)</f>
        <v>0</v>
      </c>
      <c r="H94" s="79" t="str">
        <f t="shared" ref="H94:H107" si="7">ADDRESS(78,I94,1,1)</f>
        <v>$FD$78</v>
      </c>
      <c r="I94" s="79">
        <f t="shared" si="5"/>
        <v>160</v>
      </c>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row>
    <row r="95" spans="1:143" s="83" customFormat="1" ht="30" customHeight="1">
      <c r="A95" s="54"/>
      <c r="B95" s="84"/>
      <c r="C95" s="84"/>
      <c r="D95" s="84"/>
      <c r="E95" s="56"/>
      <c r="F95" s="52">
        <v>18</v>
      </c>
      <c r="G95" s="60">
        <f t="shared" ca="1" si="6"/>
        <v>0</v>
      </c>
      <c r="H95" s="79" t="str">
        <f t="shared" si="7"/>
        <v>$FM$78</v>
      </c>
      <c r="I95" s="79">
        <f t="shared" si="5"/>
        <v>169</v>
      </c>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row>
    <row r="96" spans="1:143" s="83" customFormat="1" ht="30" customHeight="1">
      <c r="A96" s="54"/>
      <c r="B96" s="84"/>
      <c r="C96" s="84"/>
      <c r="D96" s="84"/>
      <c r="E96" s="56"/>
      <c r="F96" s="52">
        <v>19</v>
      </c>
      <c r="G96" s="60">
        <f t="shared" ca="1" si="6"/>
        <v>0</v>
      </c>
      <c r="H96" s="79" t="str">
        <f t="shared" si="7"/>
        <v>$FV$78</v>
      </c>
      <c r="I96" s="79">
        <f t="shared" si="5"/>
        <v>178</v>
      </c>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row>
    <row r="97" spans="1:143" s="83" customFormat="1" ht="30" customHeight="1">
      <c r="A97" s="54"/>
      <c r="B97" s="84"/>
      <c r="C97" s="84"/>
      <c r="D97" s="84"/>
      <c r="E97" s="56"/>
      <c r="F97" s="52">
        <v>20</v>
      </c>
      <c r="G97" s="60">
        <f t="shared" ca="1" si="6"/>
        <v>0</v>
      </c>
      <c r="H97" s="79" t="str">
        <f t="shared" si="7"/>
        <v>$GE$78</v>
      </c>
      <c r="I97" s="79">
        <f t="shared" si="5"/>
        <v>187</v>
      </c>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row>
    <row r="98" spans="1:143" s="83" customFormat="1" ht="30" customHeight="1">
      <c r="A98" s="54"/>
      <c r="B98" s="84"/>
      <c r="C98" s="84"/>
      <c r="D98" s="84"/>
      <c r="E98" s="56"/>
      <c r="F98" s="52">
        <v>21</v>
      </c>
      <c r="G98" s="60">
        <f t="shared" ca="1" si="6"/>
        <v>0</v>
      </c>
      <c r="H98" s="79" t="str">
        <f t="shared" si="7"/>
        <v>$GN$78</v>
      </c>
      <c r="I98" s="79">
        <f t="shared" si="5"/>
        <v>196</v>
      </c>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row>
    <row r="99" spans="1:143" s="83" customFormat="1" ht="30" customHeight="1">
      <c r="A99" s="54"/>
      <c r="B99" s="84"/>
      <c r="C99" s="84"/>
      <c r="D99" s="84"/>
      <c r="E99" s="56"/>
      <c r="F99" s="52">
        <v>22</v>
      </c>
      <c r="G99" s="60">
        <f t="shared" ca="1" si="6"/>
        <v>0</v>
      </c>
      <c r="H99" s="79" t="str">
        <f t="shared" si="7"/>
        <v>$GW$78</v>
      </c>
      <c r="I99" s="79">
        <f t="shared" si="5"/>
        <v>205</v>
      </c>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row>
    <row r="100" spans="1:143" s="83" customFormat="1" ht="30" customHeight="1">
      <c r="A100" s="54"/>
      <c r="B100" s="84"/>
      <c r="C100" s="84"/>
      <c r="D100" s="84"/>
      <c r="E100" s="56"/>
      <c r="F100" s="52">
        <v>23</v>
      </c>
      <c r="G100" s="60">
        <f t="shared" ca="1" si="6"/>
        <v>0</v>
      </c>
      <c r="H100" s="79" t="str">
        <f t="shared" si="7"/>
        <v>$HF$78</v>
      </c>
      <c r="I100" s="79">
        <f t="shared" si="5"/>
        <v>214</v>
      </c>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row>
    <row r="101" spans="1:143" s="83" customFormat="1" ht="30" customHeight="1">
      <c r="A101" s="54"/>
      <c r="B101" s="84"/>
      <c r="C101" s="84"/>
      <c r="D101" s="84"/>
      <c r="E101" s="56"/>
      <c r="F101" s="52">
        <v>24</v>
      </c>
      <c r="G101" s="60">
        <f t="shared" ca="1" si="6"/>
        <v>0</v>
      </c>
      <c r="H101" s="79" t="str">
        <f t="shared" si="7"/>
        <v>$HO$78</v>
      </c>
      <c r="I101" s="79">
        <f t="shared" si="5"/>
        <v>223</v>
      </c>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row>
    <row r="102" spans="1:143" s="83" customFormat="1" ht="30" customHeight="1">
      <c r="A102" s="54"/>
      <c r="B102" s="84"/>
      <c r="C102" s="84"/>
      <c r="D102" s="84"/>
      <c r="E102" s="56"/>
      <c r="F102" s="52">
        <v>25</v>
      </c>
      <c r="G102" s="60">
        <f t="shared" ca="1" si="6"/>
        <v>0</v>
      </c>
      <c r="H102" s="79" t="str">
        <f t="shared" si="7"/>
        <v>$HX$78</v>
      </c>
      <c r="I102" s="79">
        <f t="shared" si="5"/>
        <v>232</v>
      </c>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row>
    <row r="103" spans="1:143" s="83" customFormat="1" ht="30" customHeight="1">
      <c r="A103" s="54"/>
      <c r="B103" s="84"/>
      <c r="C103" s="84"/>
      <c r="D103" s="84"/>
      <c r="E103" s="56"/>
      <c r="F103" s="52">
        <v>26</v>
      </c>
      <c r="G103" s="60">
        <f t="shared" ca="1" si="6"/>
        <v>0</v>
      </c>
      <c r="H103" s="79" t="str">
        <f t="shared" si="7"/>
        <v>$IG$78</v>
      </c>
      <c r="I103" s="79">
        <f t="shared" si="5"/>
        <v>241</v>
      </c>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row>
    <row r="104" spans="1:143" s="83" customFormat="1" ht="30" customHeight="1">
      <c r="A104" s="54"/>
      <c r="B104" s="84"/>
      <c r="C104" s="84"/>
      <c r="D104" s="84"/>
      <c r="E104" s="56"/>
      <c r="F104" s="52">
        <v>27</v>
      </c>
      <c r="G104" s="60">
        <f t="shared" ca="1" si="6"/>
        <v>0</v>
      </c>
      <c r="H104" s="79" t="str">
        <f t="shared" si="7"/>
        <v>$IP$78</v>
      </c>
      <c r="I104" s="79">
        <f t="shared" si="5"/>
        <v>250</v>
      </c>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row>
    <row r="105" spans="1:143" s="83" customFormat="1" ht="30" customHeight="1">
      <c r="A105" s="54"/>
      <c r="B105" s="84"/>
      <c r="C105" s="84"/>
      <c r="D105" s="84"/>
      <c r="E105" s="56"/>
      <c r="F105" s="52">
        <v>28</v>
      </c>
      <c r="G105" s="60">
        <f t="shared" ca="1" si="6"/>
        <v>0</v>
      </c>
      <c r="H105" s="79" t="str">
        <f t="shared" si="7"/>
        <v>$IY$78</v>
      </c>
      <c r="I105" s="79">
        <f t="shared" si="5"/>
        <v>259</v>
      </c>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row>
    <row r="106" spans="1:143" s="83" customFormat="1" ht="30" customHeight="1">
      <c r="A106" s="54"/>
      <c r="B106" s="84"/>
      <c r="C106" s="84"/>
      <c r="D106" s="84"/>
      <c r="E106" s="56"/>
      <c r="F106" s="52">
        <v>29</v>
      </c>
      <c r="G106" s="60">
        <f t="shared" ca="1" si="6"/>
        <v>0</v>
      </c>
      <c r="H106" s="79" t="str">
        <f t="shared" si="7"/>
        <v>$JH$78</v>
      </c>
      <c r="I106" s="79">
        <f t="shared" si="5"/>
        <v>268</v>
      </c>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row>
    <row r="107" spans="1:143" s="83" customFormat="1" ht="30" customHeight="1">
      <c r="A107" s="54"/>
      <c r="B107" s="84"/>
      <c r="C107" s="84"/>
      <c r="D107" s="84"/>
      <c r="E107" s="56"/>
      <c r="F107" s="52">
        <v>30</v>
      </c>
      <c r="G107" s="60">
        <f t="shared" ca="1" si="6"/>
        <v>0</v>
      </c>
      <c r="H107" s="79" t="str">
        <f t="shared" si="7"/>
        <v>$JQ$78</v>
      </c>
      <c r="I107" s="79">
        <f t="shared" si="5"/>
        <v>277</v>
      </c>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row>
    <row r="108" spans="1:143" s="83" customFormat="1">
      <c r="A108" s="53"/>
      <c r="B108" s="82"/>
      <c r="C108" s="82"/>
      <c r="D108" s="82"/>
      <c r="E108" s="53"/>
      <c r="F108" s="53"/>
      <c r="G108" s="53"/>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row>
    <row r="109" spans="1:143" s="83" customFormat="1">
      <c r="A109" s="53"/>
      <c r="B109" s="82"/>
      <c r="C109" s="82"/>
      <c r="D109" s="82"/>
      <c r="E109" s="53"/>
      <c r="F109" s="53"/>
      <c r="G109" s="53"/>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row>
  </sheetData>
  <mergeCells count="275">
    <mergeCell ref="AM2:AM3"/>
    <mergeCell ref="AN2:AQ3"/>
    <mergeCell ref="K2:K3"/>
    <mergeCell ref="L2:L3"/>
    <mergeCell ref="M2:P3"/>
    <mergeCell ref="T2:T3"/>
    <mergeCell ref="U2:U3"/>
    <mergeCell ref="V2:Y3"/>
    <mergeCell ref="AC2:AC3"/>
    <mergeCell ref="AD2:AD3"/>
    <mergeCell ref="AE2:AH3"/>
    <mergeCell ref="AL2:AL3"/>
    <mergeCell ref="BM2:BM3"/>
    <mergeCell ref="BN2:BN3"/>
    <mergeCell ref="BO2:BR3"/>
    <mergeCell ref="BV2:BV3"/>
    <mergeCell ref="BW2:BW3"/>
    <mergeCell ref="BX2:CA3"/>
    <mergeCell ref="AU2:AU3"/>
    <mergeCell ref="AV2:AV3"/>
    <mergeCell ref="BD2:BD3"/>
    <mergeCell ref="BE2:BE3"/>
    <mergeCell ref="BF2:BI3"/>
    <mergeCell ref="EH2:EH3"/>
    <mergeCell ref="EI2:EL3"/>
    <mergeCell ref="B4:C9"/>
    <mergeCell ref="D4:H4"/>
    <mergeCell ref="K4:L9"/>
    <mergeCell ref="M4:Q4"/>
    <mergeCell ref="DO2:DO3"/>
    <mergeCell ref="DP2:DP3"/>
    <mergeCell ref="DQ2:DT3"/>
    <mergeCell ref="DX2:DX3"/>
    <mergeCell ref="DY2:DY3"/>
    <mergeCell ref="DZ2:EC3"/>
    <mergeCell ref="CW2:CW3"/>
    <mergeCell ref="CX2:CX3"/>
    <mergeCell ref="CY2:DB3"/>
    <mergeCell ref="DF2:DF3"/>
    <mergeCell ref="DG2:DG3"/>
    <mergeCell ref="DH2:DK3"/>
    <mergeCell ref="CE2:CE3"/>
    <mergeCell ref="CF2:CF3"/>
    <mergeCell ref="CG2:CJ3"/>
    <mergeCell ref="CN2:CN3"/>
    <mergeCell ref="CO2:CO3"/>
    <mergeCell ref="CP2:CS3"/>
    <mergeCell ref="DQ8:DQ9"/>
    <mergeCell ref="DR8:DU9"/>
    <mergeCell ref="BX4:CB4"/>
    <mergeCell ref="CY4:DC4"/>
    <mergeCell ref="CY5:DC7"/>
    <mergeCell ref="CY8:CY9"/>
    <mergeCell ref="CZ8:DC9"/>
    <mergeCell ref="CW4:CX9"/>
    <mergeCell ref="CN4:CO9"/>
    <mergeCell ref="CP4:CT4"/>
    <mergeCell ref="CP5:CT7"/>
    <mergeCell ref="CP8:CP9"/>
    <mergeCell ref="CQ8:CT9"/>
    <mergeCell ref="AW8:AW9"/>
    <mergeCell ref="AX8:BA9"/>
    <mergeCell ref="BF5:BJ7"/>
    <mergeCell ref="BO5:BS7"/>
    <mergeCell ref="AW5:BA7"/>
    <mergeCell ref="BX8:BX9"/>
    <mergeCell ref="BY8:CB9"/>
    <mergeCell ref="BD4:BE9"/>
    <mergeCell ref="BF4:BJ4"/>
    <mergeCell ref="BF8:BF9"/>
    <mergeCell ref="BG8:BJ9"/>
    <mergeCell ref="BX5:CB7"/>
    <mergeCell ref="BV4:BW9"/>
    <mergeCell ref="BM4:BN9"/>
    <mergeCell ref="BO4:BS4"/>
    <mergeCell ref="BO8:BO9"/>
    <mergeCell ref="BP8:BS9"/>
    <mergeCell ref="AW4:BA4"/>
    <mergeCell ref="EG2:EG3"/>
    <mergeCell ref="CE4:CF9"/>
    <mergeCell ref="CG4:CK4"/>
    <mergeCell ref="CG5:CK7"/>
    <mergeCell ref="CG8:CG9"/>
    <mergeCell ref="CH8:CK9"/>
    <mergeCell ref="EI4:EM4"/>
    <mergeCell ref="EI5:EM7"/>
    <mergeCell ref="EI8:EI9"/>
    <mergeCell ref="EJ8:EM9"/>
    <mergeCell ref="DF4:DG9"/>
    <mergeCell ref="DH4:DL4"/>
    <mergeCell ref="DH5:DL7"/>
    <mergeCell ref="DH8:DH9"/>
    <mergeCell ref="DI8:DL9"/>
    <mergeCell ref="DZ4:ED4"/>
    <mergeCell ref="EG4:EH9"/>
    <mergeCell ref="DZ5:ED7"/>
    <mergeCell ref="DZ8:DZ9"/>
    <mergeCell ref="EA8:ED9"/>
    <mergeCell ref="DX4:DY9"/>
    <mergeCell ref="DO4:DP9"/>
    <mergeCell ref="DQ4:DU4"/>
    <mergeCell ref="DQ5:DU7"/>
    <mergeCell ref="EP2:EP3"/>
    <mergeCell ref="D29:G29"/>
    <mergeCell ref="AU4:AV9"/>
    <mergeCell ref="D8:D9"/>
    <mergeCell ref="E8:H9"/>
    <mergeCell ref="M8:M9"/>
    <mergeCell ref="N8:Q9"/>
    <mergeCell ref="V8:V9"/>
    <mergeCell ref="W8:Z9"/>
    <mergeCell ref="T4:U9"/>
    <mergeCell ref="D5:H7"/>
    <mergeCell ref="M5:Q7"/>
    <mergeCell ref="V5:Z7"/>
    <mergeCell ref="AE5:AI7"/>
    <mergeCell ref="AN5:AR7"/>
    <mergeCell ref="AL4:AM9"/>
    <mergeCell ref="AN4:AR4"/>
    <mergeCell ref="AN8:AN9"/>
    <mergeCell ref="AO8:AR9"/>
    <mergeCell ref="AC4:AD9"/>
    <mergeCell ref="AE4:AI4"/>
    <mergeCell ref="AE8:AE9"/>
    <mergeCell ref="AF8:AI9"/>
    <mergeCell ref="V4:Z4"/>
    <mergeCell ref="M29:P29"/>
    <mergeCell ref="V29:Y29"/>
    <mergeCell ref="AE29:AH29"/>
    <mergeCell ref="AN29:AQ29"/>
    <mergeCell ref="AW29:AZ29"/>
    <mergeCell ref="BF29:BI29"/>
    <mergeCell ref="BO29:BR29"/>
    <mergeCell ref="BX29:CA29"/>
    <mergeCell ref="CG29:CJ29"/>
    <mergeCell ref="CP29:CS29"/>
    <mergeCell ref="CY29:DB29"/>
    <mergeCell ref="DH29:DK29"/>
    <mergeCell ref="DQ29:DT29"/>
    <mergeCell ref="DZ29:EC29"/>
    <mergeCell ref="EI29:EL29"/>
    <mergeCell ref="ER29:EU29"/>
    <mergeCell ref="FA29:FD29"/>
    <mergeCell ref="FH2:FH3"/>
    <mergeCell ref="FA2:FD3"/>
    <mergeCell ref="EY4:EZ9"/>
    <mergeCell ref="FA4:FE4"/>
    <mergeCell ref="FA5:FE7"/>
    <mergeCell ref="FA8:FA9"/>
    <mergeCell ref="FB8:FE9"/>
    <mergeCell ref="EQ2:EQ3"/>
    <mergeCell ref="ER2:EU3"/>
    <mergeCell ref="EP4:EQ9"/>
    <mergeCell ref="ER4:EV4"/>
    <mergeCell ref="ER5:EV7"/>
    <mergeCell ref="ER8:ER9"/>
    <mergeCell ref="ES8:EV9"/>
    <mergeCell ref="EY2:EY3"/>
    <mergeCell ref="EZ2:EZ3"/>
    <mergeCell ref="FI2:FI3"/>
    <mergeCell ref="FJ2:FM3"/>
    <mergeCell ref="FQ2:FQ3"/>
    <mergeCell ref="FR2:FR3"/>
    <mergeCell ref="FS2:FV3"/>
    <mergeCell ref="FZ2:FZ3"/>
    <mergeCell ref="GA2:GA3"/>
    <mergeCell ref="GB2:GE3"/>
    <mergeCell ref="GI2:GI3"/>
    <mergeCell ref="FH4:FI9"/>
    <mergeCell ref="FJ4:FN4"/>
    <mergeCell ref="FQ4:FR9"/>
    <mergeCell ref="FS4:FW4"/>
    <mergeCell ref="FZ4:GA9"/>
    <mergeCell ref="GB4:GF4"/>
    <mergeCell ref="GI4:GJ9"/>
    <mergeCell ref="GK4:GO4"/>
    <mergeCell ref="FJ5:FN7"/>
    <mergeCell ref="FS5:FW7"/>
    <mergeCell ref="GB5:GF7"/>
    <mergeCell ref="GK5:GO7"/>
    <mergeCell ref="FJ8:FJ9"/>
    <mergeCell ref="FK8:FN9"/>
    <mergeCell ref="FS8:FS9"/>
    <mergeCell ref="FT8:FW9"/>
    <mergeCell ref="GB8:GB9"/>
    <mergeCell ref="GC8:GF9"/>
    <mergeCell ref="GK8:GK9"/>
    <mergeCell ref="GL8:GO9"/>
    <mergeCell ref="FJ29:FM29"/>
    <mergeCell ref="FS29:FV29"/>
    <mergeCell ref="GB29:GE29"/>
    <mergeCell ref="GK29:GN29"/>
    <mergeCell ref="GT29:GW29"/>
    <mergeCell ref="HC29:HF29"/>
    <mergeCell ref="HL29:HO29"/>
    <mergeCell ref="HU29:HX29"/>
    <mergeCell ref="GR2:GR3"/>
    <mergeCell ref="GS2:GS3"/>
    <mergeCell ref="GT2:GW3"/>
    <mergeCell ref="HA2:HA3"/>
    <mergeCell ref="HB2:HB3"/>
    <mergeCell ref="GJ2:GJ3"/>
    <mergeCell ref="GK2:GN3"/>
    <mergeCell ref="GR4:GS9"/>
    <mergeCell ref="GT4:GX4"/>
    <mergeCell ref="HA4:HB9"/>
    <mergeCell ref="GT5:GX7"/>
    <mergeCell ref="GT8:GT9"/>
    <mergeCell ref="GU8:GX9"/>
    <mergeCell ref="IB2:IB3"/>
    <mergeCell ref="IC2:IC3"/>
    <mergeCell ref="HC2:HF3"/>
    <mergeCell ref="HJ2:HJ3"/>
    <mergeCell ref="HK2:HK3"/>
    <mergeCell ref="HL2:HO3"/>
    <mergeCell ref="HS2:HS3"/>
    <mergeCell ref="HT2:HT3"/>
    <mergeCell ref="HU2:HX3"/>
    <mergeCell ref="IB4:IC9"/>
    <mergeCell ref="HC4:HG4"/>
    <mergeCell ref="HJ4:HK9"/>
    <mergeCell ref="HL4:HP4"/>
    <mergeCell ref="HS4:HT9"/>
    <mergeCell ref="HU4:HY4"/>
    <mergeCell ref="HC5:HG7"/>
    <mergeCell ref="HL5:HP7"/>
    <mergeCell ref="HU5:HY7"/>
    <mergeCell ref="HC8:HC9"/>
    <mergeCell ref="HD8:HG9"/>
    <mergeCell ref="HL8:HL9"/>
    <mergeCell ref="HM8:HP9"/>
    <mergeCell ref="HU8:HU9"/>
    <mergeCell ref="HV8:HY9"/>
    <mergeCell ref="IK4:IL9"/>
    <mergeCell ref="IM4:IQ4"/>
    <mergeCell ref="IT4:IU9"/>
    <mergeCell ref="IV4:IZ4"/>
    <mergeCell ref="JC4:JD9"/>
    <mergeCell ref="JE4:JI4"/>
    <mergeCell ref="ID5:IH7"/>
    <mergeCell ref="IM5:IQ7"/>
    <mergeCell ref="IV5:IZ7"/>
    <mergeCell ref="JE5:JI7"/>
    <mergeCell ref="ID8:ID9"/>
    <mergeCell ref="IE8:IH9"/>
    <mergeCell ref="IM8:IM9"/>
    <mergeCell ref="IN8:IQ9"/>
    <mergeCell ref="IV8:IV9"/>
    <mergeCell ref="IW8:IZ9"/>
    <mergeCell ref="JE8:JE9"/>
    <mergeCell ref="JF8:JI9"/>
    <mergeCell ref="ID29:IG29"/>
    <mergeCell ref="IM29:IP29"/>
    <mergeCell ref="IV29:IY29"/>
    <mergeCell ref="JE29:JH29"/>
    <mergeCell ref="JL2:JL3"/>
    <mergeCell ref="JM2:JM3"/>
    <mergeCell ref="JN2:JQ3"/>
    <mergeCell ref="JL4:JM9"/>
    <mergeCell ref="JN4:JR4"/>
    <mergeCell ref="JN5:JR7"/>
    <mergeCell ref="JN8:JN9"/>
    <mergeCell ref="JO8:JR9"/>
    <mergeCell ref="JN29:JQ29"/>
    <mergeCell ref="JE2:JH3"/>
    <mergeCell ref="ID2:IG3"/>
    <mergeCell ref="IK2:IK3"/>
    <mergeCell ref="IL2:IL3"/>
    <mergeCell ref="IM2:IP3"/>
    <mergeCell ref="IT2:IT3"/>
    <mergeCell ref="IU2:IU3"/>
    <mergeCell ref="IV2:IY3"/>
    <mergeCell ref="JC2:JC3"/>
    <mergeCell ref="JD2:JD3"/>
    <mergeCell ref="ID4:IH4"/>
  </mergeCells>
  <conditionalFormatting sqref="K74">
    <cfRule type="cellIs" dxfId="12" priority="1463" operator="equal">
      <formula>"OK"</formula>
    </cfRule>
    <cfRule type="cellIs" dxfId="11" priority="1464" operator="equal">
      <formula>"NO HABILITADO"</formula>
    </cfRule>
  </conditionalFormatting>
  <conditionalFormatting sqref="D78">
    <cfRule type="cellIs" dxfId="10" priority="3" operator="equal">
      <formula>"NH"</formula>
    </cfRule>
    <cfRule type="cellIs" dxfId="9" priority="4" operator="equal">
      <formula>"H"</formula>
    </cfRule>
  </conditionalFormatting>
  <conditionalFormatting sqref="D79:D107">
    <cfRule type="cellIs" dxfId="8" priority="1" operator="equal">
      <formula>"NH"</formula>
    </cfRule>
    <cfRule type="cellIs" dxfId="7" priority="2" operator="equal">
      <formula>"H"</formula>
    </cfRule>
  </conditionalFormatting>
  <pageMargins left="0.7" right="0.7" top="0.75" bottom="0.75" header="0.3" footer="0.3"/>
  <pageSetup paperSize="9"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48</vt:i4>
      </vt:variant>
    </vt:vector>
  </HeadingPairs>
  <TitlesOfParts>
    <vt:vector size="59" baseType="lpstr">
      <vt:lpstr>1_ENTREGA</vt:lpstr>
      <vt:lpstr>2_APERTURA DE SOBRES</vt:lpstr>
      <vt:lpstr>5.1. REQUISITOS JURÍDICOS</vt:lpstr>
      <vt:lpstr>5.3. EXPERIENCIA GRAL</vt:lpstr>
      <vt:lpstr>5.4. CAP FINANCIERA</vt:lpstr>
      <vt:lpstr>REQ COM 5.5 &amp; ESPEC 5.6</vt:lpstr>
      <vt:lpstr>PRESUPUESTO</vt:lpstr>
      <vt:lpstr>5.5 REQUISITOS COMERCIALES</vt:lpstr>
      <vt:lpstr>VALORES UNITARIOS</vt:lpstr>
      <vt:lpstr>RESUMEN</vt:lpstr>
      <vt:lpstr>10. EVALUACIÓN</vt:lpstr>
      <vt:lpstr>ACT_PRESUPUESTO</vt:lpstr>
      <vt:lpstr>'1_ENTREGA'!Área_de_impresión</vt:lpstr>
      <vt:lpstr>'2_APERTURA DE SOBRES'!Área_de_impresión</vt:lpstr>
      <vt:lpstr>AU</vt:lpstr>
      <vt:lpstr>BANDERA</vt:lpstr>
      <vt:lpstr>C_FINANCIERA</vt:lpstr>
      <vt:lpstr>'VALORES UNITARIOS'!COSTO_D</vt:lpstr>
      <vt:lpstr>COSTO_D</vt:lpstr>
      <vt:lpstr>'VALORES UNITARIOS'!EST_EXP</vt:lpstr>
      <vt:lpstr>EST_EXP</vt:lpstr>
      <vt:lpstr>ESTATUS</vt:lpstr>
      <vt:lpstr>EXPERIENCIA</vt:lpstr>
      <vt:lpstr>LISTA_OFERENTES</vt:lpstr>
      <vt:lpstr>'10. EVALUACIÓN'!ORDEN</vt:lpstr>
      <vt:lpstr>PRESUPUESTO</vt:lpstr>
      <vt:lpstr>'REQ COM 5.5 &amp; ESPEC 5.6'!R_COMERCIALES</vt:lpstr>
      <vt:lpstr>R_COMERCIALES</vt:lpstr>
      <vt:lpstr>UNITARIO_1</vt:lpstr>
      <vt:lpstr>UNITARIO_10</vt:lpstr>
      <vt:lpstr>UNITARIO_11</vt:lpstr>
      <vt:lpstr>UNITARIO_12</vt:lpstr>
      <vt:lpstr>UNITARIO_13</vt:lpstr>
      <vt:lpstr>UNITARIO_14</vt:lpstr>
      <vt:lpstr>UNITARIO_15</vt:lpstr>
      <vt:lpstr>UNITARIO_16</vt:lpstr>
      <vt:lpstr>UNITARIO_17</vt:lpstr>
      <vt:lpstr>UNITARIO_18</vt:lpstr>
      <vt:lpstr>UNITARIO_19</vt:lpstr>
      <vt:lpstr>UNITARIO_2</vt:lpstr>
      <vt:lpstr>UNITARIO_20</vt:lpstr>
      <vt:lpstr>UNITARIO_21</vt:lpstr>
      <vt:lpstr>UNITARIO_22</vt:lpstr>
      <vt:lpstr>UNITARIO_23</vt:lpstr>
      <vt:lpstr>UNITARIO_24</vt:lpstr>
      <vt:lpstr>UNITARIO_25</vt:lpstr>
      <vt:lpstr>UNITARIO_26</vt:lpstr>
      <vt:lpstr>UNITARIO_27</vt:lpstr>
      <vt:lpstr>UNITARIO_28</vt:lpstr>
      <vt:lpstr>UNITARIO_29</vt:lpstr>
      <vt:lpstr>UNITARIO_3</vt:lpstr>
      <vt:lpstr>UNITARIO_30</vt:lpstr>
      <vt:lpstr>UNITARIO_4</vt:lpstr>
      <vt:lpstr>UNITARIO_5</vt:lpstr>
      <vt:lpstr>UNITARIO_6</vt:lpstr>
      <vt:lpstr>UNITARIO_7</vt:lpstr>
      <vt:lpstr>UNITARIO_8</vt:lpstr>
      <vt:lpstr>UNITARIO_9</vt:lpstr>
      <vt:lpstr>V_UNITARIOS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usuario</cp:lastModifiedBy>
  <cp:lastPrinted>2019-07-31T18:34:58Z</cp:lastPrinted>
  <dcterms:created xsi:type="dcterms:W3CDTF">2013-08-04T21:27:49Z</dcterms:created>
  <dcterms:modified xsi:type="dcterms:W3CDTF">2021-10-25T22:21:25Z</dcterms:modified>
</cp:coreProperties>
</file>